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virtualserver\shared\PUB 2016-18\Newfoundland Power 2019-2020 GRA\Responses to Requests for Information\"/>
    </mc:Choice>
  </mc:AlternateContent>
  <xr:revisionPtr revIDLastSave="0" documentId="8_{4F64C3D5-1949-47F5-B5F3-7D3256CCAB7E}" xr6:coauthVersionLast="37" xr6:coauthVersionMax="37" xr10:uidLastSave="{00000000-0000-0000-0000-000000000000}"/>
  <bookViews>
    <workbookView xWindow="0" yWindow="0" windowWidth="21570" windowHeight="7920" xr2:uid="{00000000-000D-0000-FFFF-FFFF00000000}"/>
  </bookViews>
  <sheets>
    <sheet name="WRDS" sheetId="1" r:id="rId1"/>
  </sheets>
  <definedNames>
    <definedName name="WRDS">WRDS!$A$4:$F$934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32" i="1" l="1"/>
  <c r="J432" i="1"/>
  <c r="I432" i="1"/>
  <c r="K431" i="1"/>
  <c r="J431" i="1"/>
  <c r="I431" i="1"/>
  <c r="K430" i="1"/>
  <c r="K433" i="1" s="1"/>
  <c r="J430" i="1"/>
  <c r="I430" i="1"/>
  <c r="K429" i="1"/>
  <c r="J429" i="1"/>
  <c r="I429" i="1"/>
  <c r="K428" i="1"/>
  <c r="J428" i="1"/>
  <c r="I428" i="1"/>
  <c r="K399" i="1"/>
  <c r="J399" i="1"/>
  <c r="I399" i="1"/>
  <c r="K398" i="1"/>
  <c r="J398" i="1"/>
  <c r="I398" i="1"/>
  <c r="K397" i="1"/>
  <c r="J397" i="1"/>
  <c r="I397" i="1"/>
  <c r="K396" i="1"/>
  <c r="J396" i="1"/>
  <c r="I396" i="1"/>
  <c r="K395" i="1"/>
  <c r="J395" i="1"/>
  <c r="I395" i="1"/>
  <c r="K366" i="1"/>
  <c r="J366" i="1"/>
  <c r="I366" i="1"/>
  <c r="K365" i="1"/>
  <c r="J365" i="1"/>
  <c r="I365" i="1"/>
  <c r="K364" i="1"/>
  <c r="J364" i="1"/>
  <c r="I364" i="1"/>
  <c r="I367" i="1" s="1"/>
  <c r="K363" i="1"/>
  <c r="J363" i="1"/>
  <c r="I363" i="1"/>
  <c r="K362" i="1"/>
  <c r="J362" i="1"/>
  <c r="I362" i="1"/>
  <c r="K330" i="1"/>
  <c r="J330" i="1"/>
  <c r="I330" i="1"/>
  <c r="K329" i="1"/>
  <c r="J329" i="1"/>
  <c r="I329" i="1"/>
  <c r="K328" i="1"/>
  <c r="J328" i="1"/>
  <c r="I328" i="1"/>
  <c r="K327" i="1"/>
  <c r="J327" i="1"/>
  <c r="I327" i="1"/>
  <c r="K326" i="1"/>
  <c r="J326" i="1"/>
  <c r="I326" i="1"/>
  <c r="K297" i="1"/>
  <c r="J297" i="1"/>
  <c r="I297" i="1"/>
  <c r="K296" i="1"/>
  <c r="J296" i="1"/>
  <c r="I296" i="1"/>
  <c r="K295" i="1"/>
  <c r="J295" i="1"/>
  <c r="I295" i="1"/>
  <c r="K294" i="1"/>
  <c r="J294" i="1"/>
  <c r="I294" i="1"/>
  <c r="K293" i="1"/>
  <c r="J293" i="1"/>
  <c r="I293" i="1"/>
  <c r="K264" i="1"/>
  <c r="J264" i="1"/>
  <c r="I264" i="1"/>
  <c r="K263" i="1"/>
  <c r="J263" i="1"/>
  <c r="I263" i="1"/>
  <c r="K262" i="1"/>
  <c r="J262" i="1"/>
  <c r="I262" i="1"/>
  <c r="K261" i="1"/>
  <c r="J261" i="1"/>
  <c r="I261" i="1"/>
  <c r="K260" i="1"/>
  <c r="J260" i="1"/>
  <c r="I260" i="1"/>
  <c r="K231" i="1"/>
  <c r="J231" i="1"/>
  <c r="I231" i="1"/>
  <c r="K230" i="1"/>
  <c r="J230" i="1"/>
  <c r="I230" i="1"/>
  <c r="K229" i="1"/>
  <c r="J229" i="1"/>
  <c r="I229" i="1"/>
  <c r="K228" i="1"/>
  <c r="J228" i="1"/>
  <c r="I228" i="1"/>
  <c r="K227" i="1"/>
  <c r="J227" i="1"/>
  <c r="I227" i="1"/>
  <c r="K198" i="1"/>
  <c r="J198" i="1"/>
  <c r="I198" i="1"/>
  <c r="K197" i="1"/>
  <c r="J197" i="1"/>
  <c r="I197" i="1"/>
  <c r="K196" i="1"/>
  <c r="J196" i="1"/>
  <c r="I196" i="1"/>
  <c r="K195" i="1"/>
  <c r="J195" i="1"/>
  <c r="I195" i="1"/>
  <c r="K194" i="1"/>
  <c r="J194" i="1"/>
  <c r="I194" i="1"/>
  <c r="K165" i="1"/>
  <c r="J165" i="1"/>
  <c r="I165" i="1"/>
  <c r="K164" i="1"/>
  <c r="J164" i="1"/>
  <c r="I164" i="1"/>
  <c r="K163" i="1"/>
  <c r="J163" i="1"/>
  <c r="I163" i="1"/>
  <c r="K162" i="1"/>
  <c r="J162" i="1"/>
  <c r="I162" i="1"/>
  <c r="K161" i="1"/>
  <c r="J161" i="1"/>
  <c r="I161" i="1"/>
  <c r="K132" i="1"/>
  <c r="J132" i="1"/>
  <c r="I132" i="1"/>
  <c r="K131" i="1"/>
  <c r="J131" i="1"/>
  <c r="I131" i="1"/>
  <c r="K130" i="1"/>
  <c r="J130" i="1"/>
  <c r="I130" i="1"/>
  <c r="K129" i="1"/>
  <c r="J129" i="1"/>
  <c r="I129" i="1"/>
  <c r="K128" i="1"/>
  <c r="J128" i="1"/>
  <c r="I128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K99" i="1"/>
  <c r="J99" i="1"/>
  <c r="I99" i="1"/>
  <c r="K98" i="1"/>
  <c r="J98" i="1"/>
  <c r="I98" i="1"/>
  <c r="K97" i="1"/>
  <c r="J97" i="1"/>
  <c r="I97" i="1"/>
  <c r="K96" i="1"/>
  <c r="J96" i="1"/>
  <c r="I96" i="1"/>
  <c r="K95" i="1"/>
  <c r="J95" i="1"/>
  <c r="I95" i="1"/>
  <c r="K66" i="1"/>
  <c r="J66" i="1"/>
  <c r="I66" i="1"/>
  <c r="K65" i="1"/>
  <c r="J65" i="1"/>
  <c r="I65" i="1"/>
  <c r="K64" i="1"/>
  <c r="J64" i="1"/>
  <c r="I64" i="1"/>
  <c r="K63" i="1"/>
  <c r="J63" i="1"/>
  <c r="I63" i="1"/>
  <c r="K62" i="1"/>
  <c r="J62" i="1"/>
  <c r="I62" i="1"/>
  <c r="I100" i="1" l="1"/>
  <c r="J400" i="1"/>
  <c r="I400" i="1"/>
  <c r="J433" i="1"/>
  <c r="K400" i="1"/>
  <c r="K166" i="1"/>
  <c r="K367" i="1"/>
  <c r="K67" i="1"/>
  <c r="M196" i="1"/>
  <c r="M327" i="1"/>
  <c r="I332" i="1" s="1"/>
  <c r="I333" i="1" s="1"/>
  <c r="J331" i="1"/>
  <c r="M195" i="1"/>
  <c r="I200" i="1" s="1"/>
  <c r="I201" i="1" s="1"/>
  <c r="M227" i="1"/>
  <c r="M261" i="1"/>
  <c r="I266" i="1" s="1"/>
  <c r="M297" i="1"/>
  <c r="M330" i="1"/>
  <c r="M362" i="1"/>
  <c r="M431" i="1"/>
  <c r="I265" i="1"/>
  <c r="J298" i="1"/>
  <c r="K331" i="1"/>
  <c r="J265" i="1"/>
  <c r="K298" i="1"/>
  <c r="M132" i="1"/>
  <c r="M262" i="1"/>
  <c r="M399" i="1"/>
  <c r="I199" i="1"/>
  <c r="J232" i="1"/>
  <c r="J199" i="1"/>
  <c r="K232" i="1"/>
  <c r="J100" i="1"/>
  <c r="M229" i="1"/>
  <c r="M232" i="1" s="1"/>
  <c r="M366" i="1"/>
  <c r="J166" i="1"/>
  <c r="M231" i="1"/>
  <c r="M260" i="1"/>
  <c r="M264" i="1"/>
  <c r="M329" i="1"/>
  <c r="M365" i="1"/>
  <c r="M398" i="1"/>
  <c r="M129" i="1"/>
  <c r="I134" i="1" s="1"/>
  <c r="I135" i="1" s="1"/>
  <c r="M163" i="1"/>
  <c r="K133" i="1"/>
  <c r="M296" i="1"/>
  <c r="M430" i="1"/>
  <c r="M194" i="1"/>
  <c r="M199" i="1" s="1"/>
  <c r="K199" i="1"/>
  <c r="M197" i="1"/>
  <c r="M230" i="1"/>
  <c r="K265" i="1"/>
  <c r="M263" i="1"/>
  <c r="I331" i="1"/>
  <c r="M328" i="1"/>
  <c r="M364" i="1"/>
  <c r="M367" i="1" s="1"/>
  <c r="M397" i="1"/>
  <c r="J133" i="1"/>
  <c r="M198" i="1"/>
  <c r="M295" i="1"/>
  <c r="J367" i="1"/>
  <c r="M429" i="1"/>
  <c r="I434" i="1" s="1"/>
  <c r="I435" i="1" s="1"/>
  <c r="M363" i="1"/>
  <c r="M396" i="1"/>
  <c r="I401" i="1" s="1"/>
  <c r="I402" i="1" s="1"/>
  <c r="M228" i="1"/>
  <c r="I233" i="1" s="1"/>
  <c r="I234" i="1" s="1"/>
  <c r="K100" i="1"/>
  <c r="M294" i="1"/>
  <c r="I299" i="1" s="1"/>
  <c r="I300" i="1" s="1"/>
  <c r="M428" i="1"/>
  <c r="I433" i="1"/>
  <c r="M432" i="1"/>
  <c r="M395" i="1"/>
  <c r="M326" i="1"/>
  <c r="M162" i="1"/>
  <c r="I167" i="1" s="1"/>
  <c r="I168" i="1" s="1"/>
  <c r="M293" i="1"/>
  <c r="M131" i="1"/>
  <c r="M164" i="1"/>
  <c r="M161" i="1"/>
  <c r="M166" i="1" s="1"/>
  <c r="M128" i="1"/>
  <c r="M130" i="1"/>
  <c r="M165" i="1"/>
  <c r="I298" i="1"/>
  <c r="I267" i="1"/>
  <c r="I232" i="1"/>
  <c r="I166" i="1"/>
  <c r="I133" i="1"/>
  <c r="I67" i="1"/>
  <c r="J67" i="1"/>
  <c r="M265" i="1" l="1"/>
  <c r="M133" i="1"/>
  <c r="I368" i="1"/>
  <c r="I369" i="1" s="1"/>
  <c r="S339" i="1"/>
  <c r="S342" i="1"/>
  <c r="S341" i="1"/>
  <c r="S340" i="1"/>
  <c r="M433" i="1"/>
  <c r="M400" i="1"/>
  <c r="M331" i="1"/>
  <c r="M298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T342" i="1" l="1"/>
  <c r="T340" i="1"/>
  <c r="T341" i="1"/>
  <c r="T339" i="1"/>
  <c r="L297" i="1"/>
  <c r="L293" i="1"/>
  <c r="L294" i="1"/>
  <c r="L295" i="1"/>
  <c r="L296" i="1"/>
  <c r="H229" i="1"/>
  <c r="H230" i="1"/>
  <c r="H231" i="1"/>
  <c r="H227" i="1"/>
  <c r="H228" i="1"/>
  <c r="H429" i="1"/>
  <c r="H430" i="1"/>
  <c r="H431" i="1"/>
  <c r="H432" i="1"/>
  <c r="H428" i="1"/>
  <c r="L398" i="1"/>
  <c r="L399" i="1"/>
  <c r="L395" i="1"/>
  <c r="L396" i="1"/>
  <c r="L397" i="1"/>
  <c r="H396" i="1"/>
  <c r="H397" i="1"/>
  <c r="H398" i="1"/>
  <c r="H399" i="1"/>
  <c r="H395" i="1"/>
  <c r="L365" i="1"/>
  <c r="L366" i="1"/>
  <c r="L362" i="1"/>
  <c r="L363" i="1"/>
  <c r="L364" i="1"/>
  <c r="H164" i="1"/>
  <c r="H162" i="1"/>
  <c r="H165" i="1"/>
  <c r="H161" i="1"/>
  <c r="H163" i="1"/>
  <c r="H166" i="1" s="1"/>
  <c r="L198" i="1"/>
  <c r="L194" i="1"/>
  <c r="L195" i="1"/>
  <c r="L196" i="1"/>
  <c r="L197" i="1"/>
  <c r="L431" i="1"/>
  <c r="L432" i="1"/>
  <c r="L428" i="1"/>
  <c r="L429" i="1"/>
  <c r="L430" i="1"/>
  <c r="L131" i="1"/>
  <c r="L129" i="1"/>
  <c r="L132" i="1"/>
  <c r="L128" i="1"/>
  <c r="L130" i="1"/>
  <c r="H128" i="1"/>
  <c r="H131" i="1"/>
  <c r="H132" i="1"/>
  <c r="H130" i="1"/>
  <c r="H129" i="1"/>
  <c r="H327" i="1"/>
  <c r="H328" i="1"/>
  <c r="H329" i="1"/>
  <c r="H330" i="1"/>
  <c r="H326" i="1"/>
  <c r="L231" i="1"/>
  <c r="L227" i="1"/>
  <c r="L228" i="1"/>
  <c r="L229" i="1"/>
  <c r="L230" i="1"/>
  <c r="L99" i="1"/>
  <c r="L97" i="1"/>
  <c r="L95" i="1"/>
  <c r="L96" i="1"/>
  <c r="L98" i="1"/>
  <c r="L329" i="1"/>
  <c r="L330" i="1"/>
  <c r="L326" i="1"/>
  <c r="L327" i="1"/>
  <c r="L328" i="1"/>
  <c r="H363" i="1"/>
  <c r="H364" i="1"/>
  <c r="H365" i="1"/>
  <c r="H366" i="1"/>
  <c r="H362" i="1"/>
  <c r="H295" i="1"/>
  <c r="H296" i="1"/>
  <c r="H297" i="1"/>
  <c r="H293" i="1"/>
  <c r="H294" i="1"/>
  <c r="H196" i="1"/>
  <c r="H197" i="1"/>
  <c r="H198" i="1"/>
  <c r="H194" i="1"/>
  <c r="H195" i="1"/>
  <c r="L264" i="1"/>
  <c r="L260" i="1"/>
  <c r="L261" i="1"/>
  <c r="L262" i="1"/>
  <c r="L263" i="1"/>
  <c r="L161" i="1"/>
  <c r="L165" i="1"/>
  <c r="L163" i="1"/>
  <c r="L164" i="1"/>
  <c r="L162" i="1"/>
  <c r="H95" i="1"/>
  <c r="H96" i="1"/>
  <c r="H99" i="1"/>
  <c r="H97" i="1"/>
  <c r="H98" i="1"/>
  <c r="H262" i="1"/>
  <c r="H263" i="1"/>
  <c r="H264" i="1"/>
  <c r="H260" i="1"/>
  <c r="H261" i="1"/>
  <c r="M99" i="1"/>
  <c r="M95" i="1"/>
  <c r="M96" i="1"/>
  <c r="I101" i="1" s="1"/>
  <c r="I102" i="1" s="1"/>
  <c r="M98" i="1"/>
  <c r="M97" i="1"/>
  <c r="L65" i="1"/>
  <c r="L64" i="1"/>
  <c r="L63" i="1"/>
  <c r="L66" i="1"/>
  <c r="L62" i="1"/>
  <c r="L33" i="1"/>
  <c r="H64" i="1"/>
  <c r="H65" i="1"/>
  <c r="H66" i="1"/>
  <c r="H62" i="1"/>
  <c r="H63" i="1"/>
  <c r="M63" i="1"/>
  <c r="I68" i="1" s="1"/>
  <c r="I69" i="1" s="1"/>
  <c r="M64" i="1"/>
  <c r="M65" i="1"/>
  <c r="M66" i="1"/>
  <c r="M62" i="1"/>
  <c r="L30" i="1"/>
  <c r="L32" i="1"/>
  <c r="H33" i="1"/>
  <c r="I34" i="1"/>
  <c r="M33" i="1"/>
  <c r="J34" i="1"/>
  <c r="K34" i="1"/>
  <c r="M31" i="1"/>
  <c r="L29" i="1"/>
  <c r="L31" i="1"/>
  <c r="M30" i="1"/>
  <c r="M32" i="1"/>
  <c r="M29" i="1"/>
  <c r="H29" i="1"/>
  <c r="H30" i="1"/>
  <c r="H31" i="1"/>
  <c r="H32" i="1"/>
  <c r="L298" i="1" l="1"/>
  <c r="L232" i="1"/>
  <c r="R5" i="1"/>
  <c r="R8" i="1"/>
  <c r="R6" i="1"/>
  <c r="R7" i="1"/>
  <c r="L331" i="1"/>
  <c r="L133" i="1"/>
  <c r="Q338" i="1"/>
  <c r="Q341" i="1"/>
  <c r="Q340" i="1"/>
  <c r="Q339" i="1"/>
  <c r="Q6" i="1"/>
  <c r="Q5" i="1"/>
  <c r="Q8" i="1"/>
  <c r="Q7" i="1"/>
  <c r="R342" i="1"/>
  <c r="R340" i="1"/>
  <c r="R341" i="1"/>
  <c r="R339" i="1"/>
  <c r="I35" i="1"/>
  <c r="I36" i="1" s="1"/>
  <c r="S5" i="1"/>
  <c r="S8" i="1"/>
  <c r="S7" i="1"/>
  <c r="S6" i="1"/>
  <c r="H199" i="1"/>
  <c r="L367" i="1"/>
  <c r="H400" i="1"/>
  <c r="H232" i="1"/>
  <c r="H100" i="1"/>
  <c r="L433" i="1"/>
  <c r="L199" i="1"/>
  <c r="L265" i="1"/>
  <c r="H133" i="1"/>
  <c r="H367" i="1"/>
  <c r="L400" i="1"/>
  <c r="H433" i="1"/>
  <c r="M100" i="1"/>
  <c r="L100" i="1"/>
  <c r="H265" i="1"/>
  <c r="L166" i="1"/>
  <c r="H298" i="1"/>
  <c r="H331" i="1"/>
  <c r="L67" i="1"/>
  <c r="H67" i="1"/>
  <c r="M67" i="1"/>
  <c r="H34" i="1"/>
  <c r="M34" i="1"/>
  <c r="L34" i="1"/>
  <c r="U339" i="1" l="1"/>
  <c r="U341" i="1"/>
  <c r="U340" i="1"/>
  <c r="U342" i="1"/>
  <c r="V8" i="1"/>
  <c r="V7" i="1"/>
  <c r="V6" i="1"/>
  <c r="V5" i="1"/>
  <c r="V342" i="1"/>
  <c r="V341" i="1"/>
  <c r="V340" i="1"/>
  <c r="V339" i="1"/>
  <c r="U5" i="1"/>
  <c r="U7" i="1"/>
  <c r="U6" i="1"/>
  <c r="U8" i="1"/>
  <c r="T8" i="1"/>
  <c r="T7" i="1"/>
  <c r="T5" i="1"/>
  <c r="T6" i="1"/>
</calcChain>
</file>

<file path=xl/sharedStrings.xml><?xml version="1.0" encoding="utf-8"?>
<sst xmlns="http://schemas.openxmlformats.org/spreadsheetml/2006/main" count="1852" uniqueCount="89">
  <si>
    <t>GVKEY</t>
  </si>
  <si>
    <t>DATADATE</t>
  </si>
  <si>
    <t>FYEAR</t>
  </si>
  <si>
    <t>TIC</t>
  </si>
  <si>
    <t>SIC</t>
  </si>
  <si>
    <t>CONM</t>
  </si>
  <si>
    <t>REVT</t>
  </si>
  <si>
    <t>001075</t>
  </si>
  <si>
    <t>PNW</t>
  </si>
  <si>
    <t>2211</t>
  </si>
  <si>
    <t>4911</t>
  </si>
  <si>
    <t>PINNACLE WEST CAPITAL CORP</t>
  </si>
  <si>
    <t>221210</t>
  </si>
  <si>
    <t>4924</t>
  </si>
  <si>
    <t>001440</t>
  </si>
  <si>
    <t>AEP</t>
  </si>
  <si>
    <t>AMERICAN ELECTRIC POWER CO</t>
  </si>
  <si>
    <t>4923</t>
  </si>
  <si>
    <t>4932</t>
  </si>
  <si>
    <t>22111</t>
  </si>
  <si>
    <t>4931</t>
  </si>
  <si>
    <t>004093</t>
  </si>
  <si>
    <t>DUK</t>
  </si>
  <si>
    <t>DUKE ENERGY CORP</t>
  </si>
  <si>
    <t>006135</t>
  </si>
  <si>
    <t>ENB</t>
  </si>
  <si>
    <t>ENBRIDGE INC</t>
  </si>
  <si>
    <t>007437</t>
  </si>
  <si>
    <t>ALE</t>
  </si>
  <si>
    <t>221111</t>
  </si>
  <si>
    <t>ALLETE INC</t>
  </si>
  <si>
    <t>007970</t>
  </si>
  <si>
    <t>ES</t>
  </si>
  <si>
    <t>EVERSOURCE ENERGY</t>
  </si>
  <si>
    <t>008113</t>
  </si>
  <si>
    <t>OGE</t>
  </si>
  <si>
    <t>OGE ENERGY CORP</t>
  </si>
  <si>
    <t>008807</t>
  </si>
  <si>
    <t>PNM</t>
  </si>
  <si>
    <t>PNM RESOURCES INC</t>
  </si>
  <si>
    <t>009846</t>
  </si>
  <si>
    <t>EIX</t>
  </si>
  <si>
    <t>EDISON INTERNATIONAL</t>
  </si>
  <si>
    <t>009850</t>
  </si>
  <si>
    <t>SO</t>
  </si>
  <si>
    <t>SOUTHERN CO</t>
  </si>
  <si>
    <t>011554</t>
  </si>
  <si>
    <t>LNT</t>
  </si>
  <si>
    <t>ALLIANT ENERGY CORP</t>
  </si>
  <si>
    <t>014433</t>
  </si>
  <si>
    <t>CDUAF</t>
  </si>
  <si>
    <t>CANADIAN UTILITIES  -CL A</t>
  </si>
  <si>
    <t>025792</t>
  </si>
  <si>
    <t>EMRAF</t>
  </si>
  <si>
    <t>EMERA INC</t>
  </si>
  <si>
    <t>028075</t>
  </si>
  <si>
    <t>VNRCF</t>
  </si>
  <si>
    <t>VALENER INC</t>
  </si>
  <si>
    <t>Net Income (Loss)</t>
  </si>
  <si>
    <t>North America Industry Classification Code</t>
  </si>
  <si>
    <t>ROE</t>
  </si>
  <si>
    <t>EBIT</t>
  </si>
  <si>
    <t>EBIT/Sales</t>
  </si>
  <si>
    <t>U.S. Sample</t>
  </si>
  <si>
    <t>Canadian Sample</t>
  </si>
  <si>
    <t>EBIT Growth</t>
  </si>
  <si>
    <t>Average</t>
  </si>
  <si>
    <t xml:space="preserve">Median </t>
  </si>
  <si>
    <t>StdDev</t>
  </si>
  <si>
    <t>Max</t>
  </si>
  <si>
    <t>Min</t>
  </si>
  <si>
    <t>CV(using average)</t>
  </si>
  <si>
    <t>E(EBIT) using Median EBIT growth</t>
  </si>
  <si>
    <t>CV(using E(EBIT)</t>
  </si>
  <si>
    <t>U.S. Group Averages and Medians etc.</t>
  </si>
  <si>
    <t>Average of Averages</t>
  </si>
  <si>
    <t>Median of Averages</t>
  </si>
  <si>
    <t>CV(EBIT)</t>
  </si>
  <si>
    <t>CV(ROE)</t>
  </si>
  <si>
    <t>Median EBIT Growth</t>
  </si>
  <si>
    <t>CV(EBIT/Sales)</t>
  </si>
  <si>
    <t>Canadian Group Averages and Medians etc.</t>
  </si>
  <si>
    <t>FIGURE 7 Summary Stats</t>
  </si>
  <si>
    <t>U.S. Average</t>
  </si>
  <si>
    <t>Canadian Average</t>
  </si>
  <si>
    <t>NP Average</t>
  </si>
  <si>
    <t>NOT USED - Missing Info from 2012-2017</t>
  </si>
  <si>
    <t>Data and Calculations for US and Canadian Firms for Figure 6, Table 8 and Table 13</t>
  </si>
  <si>
    <t>ATTACHMENT B  - NP-CA-076 - Canadian and US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</si>
</sst>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WRDS!$P$22</c:f>
              <c:strCache>
                <c:ptCount val="1"/>
                <c:pt idx="0">
                  <c:v>U.S. 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WRDS!$Q$21:$S$21</c:f>
              <c:strCache>
                <c:ptCount val="3"/>
                <c:pt idx="0">
                  <c:v>CV(EBIT)</c:v>
                </c:pt>
                <c:pt idx="1">
                  <c:v>CV(EBIT/Sales)</c:v>
                </c:pt>
                <c:pt idx="2">
                  <c:v>EBIT/Sales</c:v>
                </c:pt>
              </c:strCache>
            </c:strRef>
          </c:cat>
          <c:val>
            <c:numRef>
              <c:f>WRDS!$Q$22:$S$22</c:f>
              <c:numCache>
                <c:formatCode>0.000</c:formatCode>
                <c:ptCount val="3"/>
                <c:pt idx="0">
                  <c:v>0.24387812990961208</c:v>
                </c:pt>
                <c:pt idx="1">
                  <c:v>0.29880830915504747</c:v>
                </c:pt>
                <c:pt idx="2">
                  <c:v>0.17548207035074323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7-45B8-8147-DFD2922296CC}"/>
            </c:ext>
          </c:extLst>
        </c:ser>
        <c:ser>
          <c:idx val="1"/>
          <c:order val="1"/>
          <c:tx>
            <c:strRef>
              <c:f>WRDS!$P$23</c:f>
              <c:strCache>
                <c:ptCount val="1"/>
                <c:pt idx="0">
                  <c:v>Canadian Average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WRDS!$Q$21:$S$21</c:f>
              <c:strCache>
                <c:ptCount val="3"/>
                <c:pt idx="0">
                  <c:v>CV(EBIT)</c:v>
                </c:pt>
                <c:pt idx="1">
                  <c:v>CV(EBIT/Sales)</c:v>
                </c:pt>
                <c:pt idx="2">
                  <c:v>EBIT/Sales</c:v>
                </c:pt>
              </c:strCache>
            </c:strRef>
          </c:cat>
          <c:val>
            <c:numRef>
              <c:f>WRDS!$Q$23:$S$23</c:f>
              <c:numCache>
                <c:formatCode>0.000</c:formatCode>
                <c:ptCount val="3"/>
                <c:pt idx="0">
                  <c:v>0.18702462944615736</c:v>
                </c:pt>
                <c:pt idx="1">
                  <c:v>0.2859546899552618</c:v>
                </c:pt>
                <c:pt idx="2">
                  <c:v>0.21299999999999999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7-45B8-8147-DFD2922296CC}"/>
            </c:ext>
          </c:extLst>
        </c:ser>
        <c:ser>
          <c:idx val="2"/>
          <c:order val="2"/>
          <c:tx>
            <c:strRef>
              <c:f>WRDS!$P$24</c:f>
              <c:strCache>
                <c:ptCount val="1"/>
                <c:pt idx="0">
                  <c:v>NP Average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WRDS!$Q$21:$S$21</c:f>
              <c:strCache>
                <c:ptCount val="3"/>
                <c:pt idx="0">
                  <c:v>CV(EBIT)</c:v>
                </c:pt>
                <c:pt idx="1">
                  <c:v>CV(EBIT/Sales)</c:v>
                </c:pt>
                <c:pt idx="2">
                  <c:v>EBIT/Sales</c:v>
                </c:pt>
              </c:strCache>
            </c:strRef>
          </c:cat>
          <c:val>
            <c:numRef>
              <c:f>WRDS!$Q$24:$S$24</c:f>
              <c:numCache>
                <c:formatCode>0.000</c:formatCode>
                <c:ptCount val="3"/>
                <c:pt idx="0">
                  <c:v>0.15698227129105113</c:v>
                </c:pt>
                <c:pt idx="1">
                  <c:v>0.17</c:v>
                </c:pt>
                <c:pt idx="2">
                  <c:v>0.17319999999999999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7-45B8-8147-DFD292229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847272"/>
        <c:axId val="327844320"/>
      </c:barChart>
      <c:catAx>
        <c:axId val="327847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844320"/>
        <c:crosses val="autoZero"/>
        <c:auto val="1"/>
        <c:lblAlgn val="ctr"/>
        <c:lblOffset val="100"/>
        <c:noMultiLvlLbl val="0"/>
      </c:catAx>
      <c:valAx>
        <c:axId val="3278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847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220980</xdr:colOff>
      <xdr:row>9</xdr:row>
      <xdr:rowOff>11430</xdr:rowOff>
    </xdr:from>
    <xdr:to>
      <xdr:col>26</xdr:col>
      <xdr:colOff>129540</xdr:colOff>
      <xdr:row>24</xdr:row>
      <xdr:rowOff>11430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34"/>
  <sheetViews>
    <sheetView tabSelected="1" zoomScale="140" zoomScaleNormal="140" workbookViewId="0">
      <selection activeCell="A2" sqref="A2"/>
    </sheetView>
  </sheetViews>
  <sheetFormatPr defaultRowHeight="15" x14ac:dyDescent="0.25"/>
  <cols>
    <col min="1" max="1" width="7" customWidth="1"/>
    <col min="2" max="2" width="11" customWidth="1"/>
    <col min="3" max="3" width="13" customWidth="1"/>
    <col min="4" max="4" width="9" customWidth="1"/>
    <col min="5" max="5" width="7" customWidth="1"/>
    <col min="6" max="6" width="5" customWidth="1"/>
    <col min="7" max="7" width="41" customWidth="1"/>
    <col min="9" max="10" width="13" customWidth="1"/>
    <col min="11" max="11" width="16.28515625" bestFit="1" customWidth="1"/>
    <col min="12" max="13" width="12.7109375" bestFit="1" customWidth="1"/>
    <col min="16" max="16" width="15.7109375" customWidth="1"/>
    <col min="18" max="18" width="14" customWidth="1"/>
    <col min="19" max="19" width="17.5703125" customWidth="1"/>
    <col min="21" max="21" width="14.7109375" customWidth="1"/>
  </cols>
  <sheetData>
    <row r="1" spans="1:22" x14ac:dyDescent="0.25">
      <c r="A1" s="2" t="s">
        <v>88</v>
      </c>
    </row>
    <row r="2" spans="1:22" x14ac:dyDescent="0.25">
      <c r="A2" s="5" t="s">
        <v>87</v>
      </c>
      <c r="R2" s="2" t="s">
        <v>74</v>
      </c>
    </row>
    <row r="3" spans="1:22" x14ac:dyDescent="0.25">
      <c r="G3" s="2" t="s">
        <v>63</v>
      </c>
    </row>
    <row r="4" spans="1:22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59</v>
      </c>
      <c r="F4" s="2" t="s">
        <v>4</v>
      </c>
      <c r="G4" s="2" t="s">
        <v>5</v>
      </c>
      <c r="H4" s="2" t="s">
        <v>60</v>
      </c>
      <c r="I4" s="2" t="s">
        <v>61</v>
      </c>
      <c r="J4" s="2" t="s">
        <v>6</v>
      </c>
      <c r="K4" s="2" t="s">
        <v>58</v>
      </c>
      <c r="L4" s="2" t="s">
        <v>62</v>
      </c>
      <c r="M4" s="2" t="s">
        <v>65</v>
      </c>
      <c r="Q4" s="2" t="s">
        <v>60</v>
      </c>
      <c r="R4" s="2" t="s">
        <v>62</v>
      </c>
      <c r="S4" s="2" t="s">
        <v>79</v>
      </c>
      <c r="T4" s="2" t="s">
        <v>77</v>
      </c>
      <c r="U4" s="2" t="s">
        <v>80</v>
      </c>
      <c r="V4" s="2" t="s">
        <v>78</v>
      </c>
    </row>
    <row r="5" spans="1:22" x14ac:dyDescent="0.25">
      <c r="A5" t="s">
        <v>27</v>
      </c>
      <c r="B5" s="1">
        <v>35064</v>
      </c>
      <c r="C5">
        <v>1995</v>
      </c>
      <c r="D5" t="s">
        <v>28</v>
      </c>
      <c r="E5" t="s">
        <v>29</v>
      </c>
      <c r="F5" t="s">
        <v>20</v>
      </c>
      <c r="G5" t="s">
        <v>30</v>
      </c>
      <c r="H5">
        <f>K5/J5</f>
        <v>0.10287208756965587</v>
      </c>
      <c r="I5">
        <v>62.924999999999997</v>
      </c>
      <c r="J5">
        <v>628.98500000000001</v>
      </c>
      <c r="K5">
        <v>64.704999999999998</v>
      </c>
      <c r="L5">
        <f t="shared" ref="L5:L27" si="0">I5/J5</f>
        <v>0.10004213137038244</v>
      </c>
      <c r="O5" t="s">
        <v>75</v>
      </c>
      <c r="Q5">
        <f>AVERAGE(H$29,H$62,H$95,H$128,H$161,H$194,H$227,H$260,H$293,H$326)</f>
        <v>8.2326270975350904E-2</v>
      </c>
      <c r="R5">
        <f>AVERAGE(L$29,L$62,L$95,L$128,L$161,L$194,L$227,L$260,L$293,L$326)</f>
        <v>0.17548207035074323</v>
      </c>
      <c r="S5">
        <f>AVERAGE(M$30,M$63,M$96,M$129,M$162,M$195,M$228,M$261,M$294,M$327)</f>
        <v>4.5052657263592213E-2</v>
      </c>
      <c r="T5">
        <f>AVERAGE(I$36,I$69,I$102,I$135,I$168,I$201,I$234,I$267,I$300,I$333)</f>
        <v>0.24387812990961208</v>
      </c>
      <c r="U5">
        <f>AVERAGE(L$34,L$67,L$100,L$133,L$166,L$199,L$232,L$265,L$298,L$331)</f>
        <v>0.29880830915504747</v>
      </c>
      <c r="V5">
        <f>AVERAGE(H$34,H$67,H$100,H$133,H$166,H$199,H$232,H$265,H$298,H$331)</f>
        <v>0.56341269728873733</v>
      </c>
    </row>
    <row r="6" spans="1:22" x14ac:dyDescent="0.25">
      <c r="A6" t="s">
        <v>27</v>
      </c>
      <c r="B6" s="1">
        <v>35430</v>
      </c>
      <c r="C6">
        <v>1996</v>
      </c>
      <c r="D6" t="s">
        <v>28</v>
      </c>
      <c r="E6" t="s">
        <v>29</v>
      </c>
      <c r="F6" t="s">
        <v>20</v>
      </c>
      <c r="G6" t="s">
        <v>30</v>
      </c>
      <c r="H6">
        <f t="shared" ref="H6:H88" si="1">K6/J6</f>
        <v>8.670388458354053E-2</v>
      </c>
      <c r="I6">
        <v>95.326999999999998</v>
      </c>
      <c r="J6">
        <v>798.36099999999999</v>
      </c>
      <c r="K6">
        <v>69.221000000000004</v>
      </c>
      <c r="L6">
        <f t="shared" si="0"/>
        <v>0.11940337767000142</v>
      </c>
      <c r="M6">
        <f t="shared" ref="M6:M88" si="2">(I6-I5)/I5</f>
        <v>0.51493047278506165</v>
      </c>
      <c r="O6" t="s">
        <v>76</v>
      </c>
      <c r="Q6">
        <f>MEDIAN(H$29,H$62,H$95,H$128,H$161,H$194,H$227,H$260,H$293,H$326)</f>
        <v>8.7479149891666386E-2</v>
      </c>
      <c r="R6">
        <f>MEDIAN(L$29,L$62,L$95,L$128,L$161,L$194,L$227,L$260,L$293,L$326)</f>
        <v>0.16728444676132825</v>
      </c>
      <c r="S6">
        <f>MEDIAN(M$30,M$63,M$96,M$129,M$162,M$195,M$228,M$261,M$294,M$327)</f>
        <v>3.9752322711022157E-2</v>
      </c>
      <c r="T6">
        <f>MEDIAN(I$36,I$69,I$102,I$135,I$168,I$201,I$234,I$267,I$300,I$333)</f>
        <v>0.22289051498953605</v>
      </c>
      <c r="U6">
        <f>MEDIAN(L$34,L$67,L$100,L$133,L$166,L$199,L$232,L$265,L$298,L$331)</f>
        <v>0.30011064597525328</v>
      </c>
      <c r="V6">
        <f>MEDIAN(H$34,H$67,H$100,H$133,H$166,H$199,H$232,H$265,H$298,H$331)</f>
        <v>0.52397977095902859</v>
      </c>
    </row>
    <row r="7" spans="1:22" x14ac:dyDescent="0.25">
      <c r="A7" t="s">
        <v>27</v>
      </c>
      <c r="B7" s="1">
        <v>35795</v>
      </c>
      <c r="C7">
        <v>1997</v>
      </c>
      <c r="D7" t="s">
        <v>28</v>
      </c>
      <c r="E7" t="s">
        <v>29</v>
      </c>
      <c r="F7" t="s">
        <v>20</v>
      </c>
      <c r="G7" t="s">
        <v>30</v>
      </c>
      <c r="H7">
        <f t="shared" si="1"/>
        <v>8.6907828424235639E-2</v>
      </c>
      <c r="I7">
        <v>118.9</v>
      </c>
      <c r="J7">
        <v>892.9</v>
      </c>
      <c r="K7">
        <v>77.599999999999994</v>
      </c>
      <c r="L7">
        <f t="shared" si="0"/>
        <v>0.13316160824280435</v>
      </c>
      <c r="M7">
        <f t="shared" si="2"/>
        <v>0.2472856588374753</v>
      </c>
      <c r="O7" t="s">
        <v>69</v>
      </c>
      <c r="Q7">
        <f>MAX(H$29,H$62,H$95,H$128,H$161,H$194,H$227,H$260,H$293,H$326)</f>
        <v>0.11490106059400927</v>
      </c>
      <c r="R7">
        <f>MAX(L$29,L$62,L$95,L$128,L$161,L$194,L$227,L$260,L$293,L$326)</f>
        <v>0.2392944883067144</v>
      </c>
      <c r="S7">
        <f>MAX(M$30,M$63,M$96,M$129,M$162,M$195,M$228,M$261,M$294,M$327)</f>
        <v>0.12294094769724873</v>
      </c>
      <c r="T7">
        <f>MAX(I$36,I$69,I$102,I$135,I$168,I$201,I$234,I$267,I$300,I$333)</f>
        <v>0.50537241673537481</v>
      </c>
      <c r="U7">
        <f>MAX(L$34,L$67,L$100,L$133,L$166,L$199,L$232,L$265,L$298,L$331)</f>
        <v>0.5555231202119143</v>
      </c>
      <c r="V7">
        <f>MAX(H$34,H$67,H$100,H$133,H$166,H$199,H$232,H$265,H$298,H$331)</f>
        <v>0.98241277553033524</v>
      </c>
    </row>
    <row r="8" spans="1:22" x14ac:dyDescent="0.25">
      <c r="A8" t="s">
        <v>27</v>
      </c>
      <c r="B8" s="1">
        <v>36160</v>
      </c>
      <c r="C8">
        <v>1998</v>
      </c>
      <c r="D8" t="s">
        <v>28</v>
      </c>
      <c r="E8" t="s">
        <v>29</v>
      </c>
      <c r="F8" t="s">
        <v>20</v>
      </c>
      <c r="G8" t="s">
        <v>30</v>
      </c>
      <c r="H8">
        <f t="shared" si="1"/>
        <v>8.9948165463969915E-2</v>
      </c>
      <c r="I8">
        <v>142.80000000000001</v>
      </c>
      <c r="J8">
        <v>983.9</v>
      </c>
      <c r="K8">
        <v>88.5</v>
      </c>
      <c r="L8">
        <f t="shared" si="0"/>
        <v>0.14513670088423622</v>
      </c>
      <c r="M8">
        <f t="shared" si="2"/>
        <v>0.20100925147182511</v>
      </c>
      <c r="O8" t="s">
        <v>70</v>
      </c>
      <c r="Q8">
        <f>MIN(H$29,H$62,H$95,H$128,H$161,H$194,H$227,H$260,H$293,H$326)</f>
        <v>5.0669206914444168E-2</v>
      </c>
      <c r="R8">
        <f>MIN(L$29,L$62,L$95,L$128,L$161,L$194,L$227,L$260,L$293,L$326)</f>
        <v>0.13106075810959811</v>
      </c>
      <c r="S8">
        <f>MIN(M$30,M$63,M$96,M$129,M$162,M$195,M$228,M$261,M$294,M$327)</f>
        <v>2.3832801372554663E-3</v>
      </c>
      <c r="T8">
        <f>MIN(I$36,I$69,I$102,I$135,I$168,I$201,I$234,I$267,I$300,I$333)</f>
        <v>0.14315941406732835</v>
      </c>
      <c r="U8">
        <f>MIN(L$34,L$67,L$100,L$133,L$166,L$199,L$232,L$265,L$298,L$331)</f>
        <v>9.3778519905432955E-2</v>
      </c>
      <c r="V8">
        <f>MIN(H$34,H$67,H$100,H$133,H$166,H$199,H$232,H$265,H$298,H$331)</f>
        <v>0.19875841601676603</v>
      </c>
    </row>
    <row r="9" spans="1:22" x14ac:dyDescent="0.25">
      <c r="A9" t="s">
        <v>27</v>
      </c>
      <c r="B9" s="1">
        <v>36525</v>
      </c>
      <c r="C9">
        <v>1999</v>
      </c>
      <c r="D9" t="s">
        <v>28</v>
      </c>
      <c r="E9" t="s">
        <v>29</v>
      </c>
      <c r="F9" t="s">
        <v>20</v>
      </c>
      <c r="G9" t="s">
        <v>30</v>
      </c>
      <c r="H9">
        <f t="shared" si="1"/>
        <v>6.3314711359404099E-2</v>
      </c>
      <c r="I9">
        <v>167.9</v>
      </c>
      <c r="J9">
        <v>1074</v>
      </c>
      <c r="K9">
        <v>68</v>
      </c>
      <c r="L9">
        <f t="shared" si="0"/>
        <v>0.15633147113594043</v>
      </c>
      <c r="M9">
        <f t="shared" si="2"/>
        <v>0.17577030812324926</v>
      </c>
    </row>
    <row r="10" spans="1:22" x14ac:dyDescent="0.25">
      <c r="A10" t="s">
        <v>27</v>
      </c>
      <c r="B10" s="1">
        <v>36891</v>
      </c>
      <c r="C10">
        <v>2000</v>
      </c>
      <c r="D10" t="s">
        <v>28</v>
      </c>
      <c r="E10" t="s">
        <v>29</v>
      </c>
      <c r="F10" t="s">
        <v>20</v>
      </c>
      <c r="G10" t="s">
        <v>30</v>
      </c>
      <c r="H10">
        <f t="shared" si="1"/>
        <v>0.11845356715823037</v>
      </c>
      <c r="I10">
        <v>182.9</v>
      </c>
      <c r="J10">
        <v>1254.5</v>
      </c>
      <c r="K10">
        <v>148.6</v>
      </c>
      <c r="L10">
        <f t="shared" si="0"/>
        <v>0.14579513750498208</v>
      </c>
      <c r="M10">
        <f t="shared" si="2"/>
        <v>8.9338892197736747E-2</v>
      </c>
    </row>
    <row r="11" spans="1:22" x14ac:dyDescent="0.25">
      <c r="A11" t="s">
        <v>27</v>
      </c>
      <c r="B11" s="1">
        <v>37256</v>
      </c>
      <c r="C11">
        <v>2001</v>
      </c>
      <c r="D11" t="s">
        <v>28</v>
      </c>
      <c r="E11" t="s">
        <v>29</v>
      </c>
      <c r="F11" t="s">
        <v>20</v>
      </c>
      <c r="G11" t="s">
        <v>30</v>
      </c>
      <c r="H11">
        <f t="shared" si="1"/>
        <v>9.5464243925941203E-2</v>
      </c>
      <c r="I11">
        <v>207.7</v>
      </c>
      <c r="J11">
        <v>1452.9</v>
      </c>
      <c r="K11">
        <v>138.69999999999999</v>
      </c>
      <c r="L11">
        <f t="shared" si="0"/>
        <v>0.14295546837359763</v>
      </c>
      <c r="M11">
        <f t="shared" si="2"/>
        <v>0.13559322033898297</v>
      </c>
    </row>
    <row r="12" spans="1:22" x14ac:dyDescent="0.25">
      <c r="A12" t="s">
        <v>27</v>
      </c>
      <c r="B12" s="1">
        <v>37621</v>
      </c>
      <c r="C12">
        <v>2002</v>
      </c>
      <c r="D12" t="s">
        <v>28</v>
      </c>
      <c r="E12" t="s">
        <v>29</v>
      </c>
      <c r="F12" t="s">
        <v>20</v>
      </c>
      <c r="G12" t="s">
        <v>30</v>
      </c>
      <c r="H12">
        <f t="shared" si="1"/>
        <v>9.3054801953336944E-2</v>
      </c>
      <c r="I12">
        <v>227.3</v>
      </c>
      <c r="J12">
        <v>1474.4</v>
      </c>
      <c r="K12">
        <v>137.19999999999999</v>
      </c>
      <c r="L12">
        <f t="shared" si="0"/>
        <v>0.15416440586001084</v>
      </c>
      <c r="M12">
        <f t="shared" si="2"/>
        <v>9.4366875300914893E-2</v>
      </c>
    </row>
    <row r="13" spans="1:22" x14ac:dyDescent="0.25">
      <c r="A13" t="s">
        <v>27</v>
      </c>
      <c r="B13" s="1">
        <v>37986</v>
      </c>
      <c r="C13">
        <v>2003</v>
      </c>
      <c r="D13" t="s">
        <v>28</v>
      </c>
      <c r="E13" t="s">
        <v>29</v>
      </c>
      <c r="F13" t="s">
        <v>20</v>
      </c>
      <c r="G13" t="s">
        <v>30</v>
      </c>
      <c r="H13">
        <f t="shared" si="1"/>
        <v>0.14944054617864594</v>
      </c>
      <c r="I13">
        <v>264.7</v>
      </c>
      <c r="J13">
        <v>1581.9</v>
      </c>
      <c r="K13">
        <v>236.4</v>
      </c>
      <c r="L13">
        <f t="shared" si="0"/>
        <v>0.16733042543776469</v>
      </c>
      <c r="M13">
        <f t="shared" si="2"/>
        <v>0.16454025516937956</v>
      </c>
    </row>
    <row r="14" spans="1:22" x14ac:dyDescent="0.25">
      <c r="A14" t="s">
        <v>27</v>
      </c>
      <c r="B14" s="1">
        <v>38352</v>
      </c>
      <c r="C14">
        <v>2004</v>
      </c>
      <c r="D14" t="s">
        <v>28</v>
      </c>
      <c r="E14" t="s">
        <v>29</v>
      </c>
      <c r="F14" t="s">
        <v>20</v>
      </c>
      <c r="G14" t="s">
        <v>30</v>
      </c>
      <c r="H14">
        <f t="shared" si="1"/>
        <v>0.13894064413095555</v>
      </c>
      <c r="I14">
        <v>99.8</v>
      </c>
      <c r="J14">
        <v>751.4</v>
      </c>
      <c r="K14">
        <v>104.4</v>
      </c>
      <c r="L14">
        <f t="shared" si="0"/>
        <v>0.13281873835507055</v>
      </c>
      <c r="M14">
        <f t="shared" si="2"/>
        <v>-0.62296939931998485</v>
      </c>
    </row>
    <row r="15" spans="1:22" x14ac:dyDescent="0.25">
      <c r="A15" t="s">
        <v>27</v>
      </c>
      <c r="B15" s="1">
        <v>38717</v>
      </c>
      <c r="C15">
        <v>2005</v>
      </c>
      <c r="D15" t="s">
        <v>28</v>
      </c>
      <c r="E15" t="s">
        <v>29</v>
      </c>
      <c r="F15" t="s">
        <v>20</v>
      </c>
      <c r="G15" t="s">
        <v>30</v>
      </c>
      <c r="H15">
        <f t="shared" si="1"/>
        <v>1.8036343911038786E-2</v>
      </c>
      <c r="I15">
        <v>123</v>
      </c>
      <c r="J15">
        <v>737.4</v>
      </c>
      <c r="K15">
        <v>13.3</v>
      </c>
      <c r="L15">
        <f t="shared" si="0"/>
        <v>0.16680227827502034</v>
      </c>
      <c r="M15">
        <f t="shared" si="2"/>
        <v>0.23246492985971948</v>
      </c>
    </row>
    <row r="16" spans="1:22" x14ac:dyDescent="0.25">
      <c r="A16" t="s">
        <v>27</v>
      </c>
      <c r="B16" s="1">
        <v>39082</v>
      </c>
      <c r="C16">
        <v>2006</v>
      </c>
      <c r="D16" t="s">
        <v>28</v>
      </c>
      <c r="E16" t="s">
        <v>29</v>
      </c>
      <c r="F16" t="s">
        <v>20</v>
      </c>
      <c r="G16" t="s">
        <v>30</v>
      </c>
      <c r="H16">
        <f t="shared" si="1"/>
        <v>9.9595880589232175E-2</v>
      </c>
      <c r="I16">
        <v>140.69999999999999</v>
      </c>
      <c r="J16">
        <v>767.1</v>
      </c>
      <c r="K16">
        <v>76.400000000000006</v>
      </c>
      <c r="L16">
        <f t="shared" si="0"/>
        <v>0.18341806804849431</v>
      </c>
      <c r="M16">
        <f t="shared" si="2"/>
        <v>0.14390243902439015</v>
      </c>
    </row>
    <row r="17" spans="1:19" x14ac:dyDescent="0.25">
      <c r="A17" t="s">
        <v>27</v>
      </c>
      <c r="B17" s="1">
        <v>39447</v>
      </c>
      <c r="C17">
        <v>2007</v>
      </c>
      <c r="D17" t="s">
        <v>28</v>
      </c>
      <c r="E17" t="s">
        <v>29</v>
      </c>
      <c r="F17" t="s">
        <v>20</v>
      </c>
      <c r="G17" t="s">
        <v>30</v>
      </c>
      <c r="H17">
        <f t="shared" si="1"/>
        <v>0.10407508613520255</v>
      </c>
      <c r="I17">
        <v>133.69999999999999</v>
      </c>
      <c r="J17">
        <v>841.7</v>
      </c>
      <c r="K17">
        <v>87.6</v>
      </c>
      <c r="L17">
        <f t="shared" si="0"/>
        <v>0.15884519424973267</v>
      </c>
      <c r="M17">
        <f t="shared" si="2"/>
        <v>-4.975124378109453E-2</v>
      </c>
    </row>
    <row r="18" spans="1:19" x14ac:dyDescent="0.25">
      <c r="A18" t="s">
        <v>27</v>
      </c>
      <c r="B18" s="1">
        <v>39813</v>
      </c>
      <c r="C18">
        <v>2008</v>
      </c>
      <c r="D18" t="s">
        <v>28</v>
      </c>
      <c r="E18" t="s">
        <v>29</v>
      </c>
      <c r="F18" t="s">
        <v>20</v>
      </c>
      <c r="G18" t="s">
        <v>30</v>
      </c>
      <c r="H18">
        <f t="shared" si="1"/>
        <v>0.10299625468164794</v>
      </c>
      <c r="I18">
        <v>121.8</v>
      </c>
      <c r="J18">
        <v>801</v>
      </c>
      <c r="K18">
        <v>82.5</v>
      </c>
      <c r="L18">
        <f t="shared" si="0"/>
        <v>0.15205992509363295</v>
      </c>
      <c r="M18">
        <f t="shared" si="2"/>
        <v>-8.9005235602094182E-2</v>
      </c>
    </row>
    <row r="19" spans="1:19" x14ac:dyDescent="0.25">
      <c r="A19" t="s">
        <v>27</v>
      </c>
      <c r="B19" s="1">
        <v>40178</v>
      </c>
      <c r="C19">
        <v>2009</v>
      </c>
      <c r="D19" t="s">
        <v>28</v>
      </c>
      <c r="E19" t="s">
        <v>29</v>
      </c>
      <c r="F19" t="s">
        <v>20</v>
      </c>
      <c r="G19" t="s">
        <v>30</v>
      </c>
      <c r="H19">
        <f t="shared" si="1"/>
        <v>8.0358319062047157E-2</v>
      </c>
      <c r="I19">
        <v>106</v>
      </c>
      <c r="J19">
        <v>759.1</v>
      </c>
      <c r="K19">
        <v>61</v>
      </c>
      <c r="L19">
        <f t="shared" si="0"/>
        <v>0.1396390462389672</v>
      </c>
      <c r="M19">
        <f t="shared" si="2"/>
        <v>-0.12972085385878487</v>
      </c>
      <c r="R19" s="2" t="s">
        <v>82</v>
      </c>
    </row>
    <row r="20" spans="1:19" x14ac:dyDescent="0.25">
      <c r="A20" t="s">
        <v>27</v>
      </c>
      <c r="B20" s="1">
        <v>40543</v>
      </c>
      <c r="C20">
        <v>2010</v>
      </c>
      <c r="D20" t="s">
        <v>28</v>
      </c>
      <c r="E20" t="s">
        <v>29</v>
      </c>
      <c r="F20" t="s">
        <v>20</v>
      </c>
      <c r="G20" t="s">
        <v>30</v>
      </c>
      <c r="H20">
        <f t="shared" si="1"/>
        <v>8.3085071168487262E-2</v>
      </c>
      <c r="I20">
        <v>135.1</v>
      </c>
      <c r="J20">
        <v>906.3</v>
      </c>
      <c r="K20">
        <v>75.3</v>
      </c>
      <c r="L20">
        <f t="shared" si="0"/>
        <v>0.14906763764757808</v>
      </c>
      <c r="M20">
        <f t="shared" si="2"/>
        <v>0.27452830188679239</v>
      </c>
    </row>
    <row r="21" spans="1:19" x14ac:dyDescent="0.25">
      <c r="A21" t="s">
        <v>27</v>
      </c>
      <c r="B21" s="1">
        <v>40908</v>
      </c>
      <c r="C21">
        <v>2011</v>
      </c>
      <c r="D21" t="s">
        <v>28</v>
      </c>
      <c r="E21" t="s">
        <v>29</v>
      </c>
      <c r="F21" t="s">
        <v>20</v>
      </c>
      <c r="G21" t="s">
        <v>30</v>
      </c>
      <c r="H21">
        <f t="shared" si="1"/>
        <v>0.10105580693815987</v>
      </c>
      <c r="I21">
        <v>150</v>
      </c>
      <c r="J21">
        <v>928.2</v>
      </c>
      <c r="K21">
        <v>93.8</v>
      </c>
      <c r="L21">
        <f t="shared" si="0"/>
        <v>0.16160310277957335</v>
      </c>
      <c r="M21">
        <f t="shared" si="2"/>
        <v>0.11028867505551448</v>
      </c>
      <c r="Q21" s="2" t="s">
        <v>77</v>
      </c>
      <c r="R21" s="2" t="s">
        <v>80</v>
      </c>
      <c r="S21" s="2" t="s">
        <v>62</v>
      </c>
    </row>
    <row r="22" spans="1:19" x14ac:dyDescent="0.25">
      <c r="A22" t="s">
        <v>27</v>
      </c>
      <c r="B22" s="1">
        <v>41274</v>
      </c>
      <c r="C22">
        <v>2012</v>
      </c>
      <c r="D22" t="s">
        <v>28</v>
      </c>
      <c r="E22" t="s">
        <v>29</v>
      </c>
      <c r="F22" t="s">
        <v>20</v>
      </c>
      <c r="G22" t="s">
        <v>30</v>
      </c>
      <c r="H22">
        <f t="shared" si="1"/>
        <v>0.10101955888472741</v>
      </c>
      <c r="I22">
        <v>155.19999999999999</v>
      </c>
      <c r="J22">
        <v>961.2</v>
      </c>
      <c r="K22">
        <v>97.1</v>
      </c>
      <c r="L22">
        <f t="shared" si="0"/>
        <v>0.16146483562213898</v>
      </c>
      <c r="M22">
        <f t="shared" si="2"/>
        <v>3.4666666666666589E-2</v>
      </c>
      <c r="P22" t="s">
        <v>83</v>
      </c>
      <c r="Q22" s="4">
        <v>0.24387812990961208</v>
      </c>
      <c r="R22" s="4">
        <v>0.29880830915504747</v>
      </c>
      <c r="S22" s="4">
        <v>0.17548207035074323</v>
      </c>
    </row>
    <row r="23" spans="1:19" x14ac:dyDescent="0.25">
      <c r="A23" t="s">
        <v>27</v>
      </c>
      <c r="B23" s="1">
        <v>41639</v>
      </c>
      <c r="C23">
        <v>2013</v>
      </c>
      <c r="D23" t="s">
        <v>28</v>
      </c>
      <c r="E23" t="s">
        <v>29</v>
      </c>
      <c r="F23" t="s">
        <v>20</v>
      </c>
      <c r="G23" t="s">
        <v>30</v>
      </c>
      <c r="H23">
        <f t="shared" si="1"/>
        <v>0.10280832678711706</v>
      </c>
      <c r="I23">
        <v>154.1</v>
      </c>
      <c r="J23">
        <v>1018.4</v>
      </c>
      <c r="K23">
        <v>104.7</v>
      </c>
      <c r="L23">
        <f t="shared" si="0"/>
        <v>0.15131578947368421</v>
      </c>
      <c r="M23">
        <f t="shared" si="2"/>
        <v>-7.087628865979345E-3</v>
      </c>
      <c r="P23" t="s">
        <v>84</v>
      </c>
      <c r="Q23" s="4">
        <v>0.18702462944615736</v>
      </c>
      <c r="R23" s="4">
        <v>0.2859546899552618</v>
      </c>
      <c r="S23" s="4">
        <v>0.21299999999999999</v>
      </c>
    </row>
    <row r="24" spans="1:19" x14ac:dyDescent="0.25">
      <c r="A24" t="s">
        <v>27</v>
      </c>
      <c r="B24" s="1">
        <v>42004</v>
      </c>
      <c r="C24">
        <v>2014</v>
      </c>
      <c r="D24" t="s">
        <v>28</v>
      </c>
      <c r="E24" t="s">
        <v>29</v>
      </c>
      <c r="F24" t="s">
        <v>20</v>
      </c>
      <c r="G24" t="s">
        <v>30</v>
      </c>
      <c r="H24">
        <f t="shared" si="1"/>
        <v>0.10978184377199156</v>
      </c>
      <c r="I24">
        <v>188.8</v>
      </c>
      <c r="J24">
        <v>1136.8</v>
      </c>
      <c r="K24">
        <v>124.8</v>
      </c>
      <c r="L24">
        <f t="shared" si="0"/>
        <v>0.16608022519352569</v>
      </c>
      <c r="M24">
        <f t="shared" si="2"/>
        <v>0.22517845554834534</v>
      </c>
      <c r="P24" t="s">
        <v>85</v>
      </c>
      <c r="Q24" s="4">
        <v>0.15698227129105113</v>
      </c>
      <c r="R24" s="4">
        <v>0.17</v>
      </c>
      <c r="S24" s="4">
        <v>0.17319999999999999</v>
      </c>
    </row>
    <row r="25" spans="1:19" x14ac:dyDescent="0.25">
      <c r="A25" t="s">
        <v>27</v>
      </c>
      <c r="B25" s="1">
        <v>42369</v>
      </c>
      <c r="C25">
        <v>2015</v>
      </c>
      <c r="D25" t="s">
        <v>28</v>
      </c>
      <c r="E25" t="s">
        <v>29</v>
      </c>
      <c r="F25" t="s">
        <v>20</v>
      </c>
      <c r="G25" t="s">
        <v>30</v>
      </c>
      <c r="H25">
        <f t="shared" si="1"/>
        <v>9.4927341227125928E-2</v>
      </c>
      <c r="I25">
        <v>247</v>
      </c>
      <c r="J25">
        <v>1486.4</v>
      </c>
      <c r="K25">
        <v>141.1</v>
      </c>
      <c r="L25">
        <f t="shared" si="0"/>
        <v>0.16617330462863292</v>
      </c>
      <c r="M25">
        <f t="shared" si="2"/>
        <v>0.30826271186440668</v>
      </c>
    </row>
    <row r="26" spans="1:19" x14ac:dyDescent="0.25">
      <c r="A26" t="s">
        <v>27</v>
      </c>
      <c r="B26" s="1">
        <v>42735</v>
      </c>
      <c r="C26">
        <v>2016</v>
      </c>
      <c r="D26" t="s">
        <v>28</v>
      </c>
      <c r="E26" t="s">
        <v>29</v>
      </c>
      <c r="F26" t="s">
        <v>20</v>
      </c>
      <c r="G26" t="s">
        <v>30</v>
      </c>
      <c r="H26">
        <f t="shared" si="1"/>
        <v>0.11592147495707995</v>
      </c>
      <c r="I26">
        <v>213.2</v>
      </c>
      <c r="J26">
        <v>1339.7</v>
      </c>
      <c r="K26">
        <v>155.30000000000001</v>
      </c>
      <c r="L26">
        <f t="shared" si="0"/>
        <v>0.15914010599387921</v>
      </c>
      <c r="M26">
        <f t="shared" si="2"/>
        <v>-0.13684210526315793</v>
      </c>
    </row>
    <row r="27" spans="1:19" x14ac:dyDescent="0.25">
      <c r="A27" t="s">
        <v>27</v>
      </c>
      <c r="B27" s="1">
        <v>43100</v>
      </c>
      <c r="C27">
        <v>2017</v>
      </c>
      <c r="D27" t="s">
        <v>28</v>
      </c>
      <c r="E27" t="s">
        <v>29</v>
      </c>
      <c r="F27" t="s">
        <v>20</v>
      </c>
      <c r="G27" t="s">
        <v>30</v>
      </c>
      <c r="H27">
        <f t="shared" si="1"/>
        <v>0.12132741492284929</v>
      </c>
      <c r="I27">
        <v>229.1</v>
      </c>
      <c r="J27">
        <v>1419.3</v>
      </c>
      <c r="K27">
        <v>172.2</v>
      </c>
      <c r="L27">
        <f t="shared" si="0"/>
        <v>0.16141760022546325</v>
      </c>
      <c r="M27">
        <f t="shared" si="2"/>
        <v>7.4577861163227052E-2</v>
      </c>
    </row>
    <row r="28" spans="1:19" x14ac:dyDescent="0.25">
      <c r="B28" s="1"/>
      <c r="H28" s="2" t="s">
        <v>60</v>
      </c>
      <c r="I28" s="2" t="s">
        <v>61</v>
      </c>
      <c r="J28" s="2" t="s">
        <v>6</v>
      </c>
      <c r="K28" s="2" t="s">
        <v>58</v>
      </c>
      <c r="L28" s="2" t="s">
        <v>62</v>
      </c>
      <c r="M28" s="2" t="s">
        <v>65</v>
      </c>
    </row>
    <row r="29" spans="1:19" x14ac:dyDescent="0.25">
      <c r="B29" s="1"/>
      <c r="G29" s="2" t="s">
        <v>66</v>
      </c>
      <c r="H29" s="3">
        <f>AVERAGE(H5:H27)</f>
        <v>9.8264747990635795E-2</v>
      </c>
      <c r="I29">
        <f t="shared" ref="I29:M29" si="3">AVERAGE(I5:I27)</f>
        <v>159.47617391304348</v>
      </c>
      <c r="J29">
        <f t="shared" si="3"/>
        <v>1043.2976521739131</v>
      </c>
      <c r="K29">
        <f t="shared" si="3"/>
        <v>105.14895652173912</v>
      </c>
      <c r="L29" s="2">
        <f t="shared" si="3"/>
        <v>0.1510507207958745</v>
      </c>
      <c r="M29">
        <f t="shared" si="3"/>
        <v>9.0514932209208712E-2</v>
      </c>
    </row>
    <row r="30" spans="1:19" x14ac:dyDescent="0.25">
      <c r="B30" s="1"/>
      <c r="G30" s="2" t="s">
        <v>67</v>
      </c>
      <c r="H30">
        <f>MEDIAN(H5:H27)</f>
        <v>0.10101955888472741</v>
      </c>
      <c r="I30">
        <f t="shared" ref="I30:M30" si="4">MEDIAN(I5:I27)</f>
        <v>150</v>
      </c>
      <c r="J30">
        <f t="shared" si="4"/>
        <v>961.2</v>
      </c>
      <c r="K30">
        <f t="shared" si="4"/>
        <v>93.8</v>
      </c>
      <c r="L30">
        <f t="shared" si="4"/>
        <v>0.15416440586001084</v>
      </c>
      <c r="M30">
        <f t="shared" si="4"/>
        <v>0.12294094769724873</v>
      </c>
    </row>
    <row r="31" spans="1:19" x14ac:dyDescent="0.25">
      <c r="B31" s="1"/>
      <c r="G31" s="2" t="s">
        <v>68</v>
      </c>
      <c r="H31">
        <f>STDEV(H5:H27)</f>
        <v>2.5548196159867968E-2</v>
      </c>
      <c r="I31">
        <f t="shared" ref="I31:M31" si="5">STDEV(I5:I27)</f>
        <v>52.72233936444109</v>
      </c>
      <c r="J31">
        <f t="shared" si="5"/>
        <v>290.44890121853621</v>
      </c>
      <c r="K31">
        <f t="shared" si="5"/>
        <v>46.912977241695543</v>
      </c>
      <c r="L31">
        <f t="shared" si="5"/>
        <v>1.7870302652338653E-2</v>
      </c>
      <c r="M31">
        <f t="shared" si="5"/>
        <v>0.22131293298749549</v>
      </c>
    </row>
    <row r="32" spans="1:19" x14ac:dyDescent="0.25">
      <c r="B32" s="1"/>
      <c r="G32" s="2" t="s">
        <v>69</v>
      </c>
      <c r="H32">
        <f>MAX(H5:H27)</f>
        <v>0.14944054617864594</v>
      </c>
      <c r="I32">
        <f t="shared" ref="I32:M32" si="6">MAX(I5:I27)</f>
        <v>264.7</v>
      </c>
      <c r="J32">
        <f t="shared" si="6"/>
        <v>1581.9</v>
      </c>
      <c r="K32">
        <f t="shared" si="6"/>
        <v>236.4</v>
      </c>
      <c r="L32">
        <f t="shared" si="6"/>
        <v>0.18341806804849431</v>
      </c>
      <c r="M32">
        <f t="shared" si="6"/>
        <v>0.51493047278506165</v>
      </c>
    </row>
    <row r="33" spans="1:13" x14ac:dyDescent="0.25">
      <c r="B33" s="1"/>
      <c r="G33" s="2" t="s">
        <v>70</v>
      </c>
      <c r="H33">
        <f>MIN(H5:H27)</f>
        <v>1.8036343911038786E-2</v>
      </c>
      <c r="I33">
        <f t="shared" ref="I33:M33" si="7">MIN(I5:I27)</f>
        <v>62.924999999999997</v>
      </c>
      <c r="J33">
        <f t="shared" si="7"/>
        <v>628.98500000000001</v>
      </c>
      <c r="K33">
        <f t="shared" si="7"/>
        <v>13.3</v>
      </c>
      <c r="L33">
        <f t="shared" si="7"/>
        <v>0.10004213137038244</v>
      </c>
      <c r="M33">
        <f t="shared" si="7"/>
        <v>-0.62296939931998485</v>
      </c>
    </row>
    <row r="34" spans="1:13" x14ac:dyDescent="0.25">
      <c r="B34" s="1"/>
      <c r="G34" s="2" t="s">
        <v>71</v>
      </c>
      <c r="H34" s="3">
        <f t="shared" ref="H34:M34" si="8">H31/H29</f>
        <v>0.25999350410284061</v>
      </c>
      <c r="I34">
        <f t="shared" si="8"/>
        <v>0.33059696674933181</v>
      </c>
      <c r="J34">
        <f t="shared" si="8"/>
        <v>0.27839504921086478</v>
      </c>
      <c r="K34">
        <f t="shared" si="8"/>
        <v>0.44615732569820105</v>
      </c>
      <c r="L34" s="2">
        <f t="shared" si="8"/>
        <v>0.11830663606357797</v>
      </c>
      <c r="M34">
        <f t="shared" si="8"/>
        <v>2.4450433490462227</v>
      </c>
    </row>
    <row r="35" spans="1:13" x14ac:dyDescent="0.25">
      <c r="B35" s="1"/>
      <c r="G35" s="2" t="s">
        <v>72</v>
      </c>
      <c r="I35">
        <f>I27*(1+M30)</f>
        <v>257.26577111743967</v>
      </c>
    </row>
    <row r="36" spans="1:13" x14ac:dyDescent="0.25">
      <c r="B36" s="1"/>
      <c r="G36" s="2" t="s">
        <v>73</v>
      </c>
      <c r="I36" s="2">
        <f>I31/I35</f>
        <v>0.20493336185159969</v>
      </c>
    </row>
    <row r="37" spans="1:13" x14ac:dyDescent="0.25">
      <c r="B37" s="1"/>
    </row>
    <row r="38" spans="1:13" x14ac:dyDescent="0.25">
      <c r="A38" t="s">
        <v>46</v>
      </c>
      <c r="B38" s="1">
        <v>35064</v>
      </c>
      <c r="C38">
        <v>1995</v>
      </c>
      <c r="D38" t="s">
        <v>47</v>
      </c>
      <c r="E38" t="s">
        <v>19</v>
      </c>
      <c r="F38" t="s">
        <v>20</v>
      </c>
      <c r="G38" t="s">
        <v>48</v>
      </c>
      <c r="H38">
        <f t="shared" si="1"/>
        <v>7.6483886752017644E-2</v>
      </c>
      <c r="I38">
        <v>149.404</v>
      </c>
      <c r="J38">
        <v>807.255</v>
      </c>
      <c r="K38">
        <v>61.741999999999997</v>
      </c>
      <c r="L38">
        <f t="shared" ref="L38:L60" si="9">I38/J38</f>
        <v>0.18507658670432514</v>
      </c>
    </row>
    <row r="39" spans="1:13" x14ac:dyDescent="0.25">
      <c r="A39" t="s">
        <v>46</v>
      </c>
      <c r="B39" s="1">
        <v>35430</v>
      </c>
      <c r="C39">
        <v>1996</v>
      </c>
      <c r="D39" t="s">
        <v>47</v>
      </c>
      <c r="E39" t="s">
        <v>19</v>
      </c>
      <c r="F39" t="s">
        <v>20</v>
      </c>
      <c r="G39" t="s">
        <v>48</v>
      </c>
      <c r="H39">
        <f t="shared" si="1"/>
        <v>8.0632989009952361E-2</v>
      </c>
      <c r="I39">
        <v>141.50399999999999</v>
      </c>
      <c r="J39">
        <v>932.84400000000005</v>
      </c>
      <c r="K39">
        <v>75.218000000000004</v>
      </c>
      <c r="L39">
        <f t="shared" si="9"/>
        <v>0.15169095797368046</v>
      </c>
      <c r="M39">
        <f t="shared" si="2"/>
        <v>-5.2876763674332722E-2</v>
      </c>
    </row>
    <row r="40" spans="1:13" x14ac:dyDescent="0.25">
      <c r="A40" t="s">
        <v>46</v>
      </c>
      <c r="B40" s="1">
        <v>35795</v>
      </c>
      <c r="C40">
        <v>1997</v>
      </c>
      <c r="D40" t="s">
        <v>47</v>
      </c>
      <c r="E40" t="s">
        <v>19</v>
      </c>
      <c r="F40" t="s">
        <v>20</v>
      </c>
      <c r="G40" t="s">
        <v>48</v>
      </c>
      <c r="H40">
        <f t="shared" si="1"/>
        <v>7.0235136061266995E-2</v>
      </c>
      <c r="I40">
        <v>128.607</v>
      </c>
      <c r="J40">
        <v>919.255</v>
      </c>
      <c r="K40">
        <v>64.563999999999993</v>
      </c>
      <c r="L40">
        <f t="shared" si="9"/>
        <v>0.139903508819642</v>
      </c>
      <c r="M40">
        <f t="shared" si="2"/>
        <v>-9.1142299864314741E-2</v>
      </c>
    </row>
    <row r="41" spans="1:13" x14ac:dyDescent="0.25">
      <c r="A41" t="s">
        <v>46</v>
      </c>
      <c r="B41" s="1">
        <v>36160</v>
      </c>
      <c r="C41">
        <v>1998</v>
      </c>
      <c r="D41" t="s">
        <v>47</v>
      </c>
      <c r="E41" t="s">
        <v>19</v>
      </c>
      <c r="F41" t="s">
        <v>20</v>
      </c>
      <c r="G41" t="s">
        <v>48</v>
      </c>
      <c r="H41">
        <f t="shared" si="1"/>
        <v>4.8512488302921715E-2</v>
      </c>
      <c r="I41">
        <v>283.30200000000002</v>
      </c>
      <c r="J41">
        <v>2130.8739999999998</v>
      </c>
      <c r="K41">
        <v>103.374</v>
      </c>
      <c r="L41">
        <f t="shared" si="9"/>
        <v>0.13295108016710516</v>
      </c>
      <c r="M41">
        <f t="shared" si="2"/>
        <v>1.2028505446826381</v>
      </c>
    </row>
    <row r="42" spans="1:13" x14ac:dyDescent="0.25">
      <c r="A42" t="s">
        <v>46</v>
      </c>
      <c r="B42" s="1">
        <v>36525</v>
      </c>
      <c r="C42">
        <v>1999</v>
      </c>
      <c r="D42" t="s">
        <v>47</v>
      </c>
      <c r="E42" t="s">
        <v>19</v>
      </c>
      <c r="F42" t="s">
        <v>20</v>
      </c>
      <c r="G42" t="s">
        <v>48</v>
      </c>
      <c r="H42">
        <f t="shared" si="1"/>
        <v>9.2488818055626948E-2</v>
      </c>
      <c r="I42">
        <v>376.53500000000003</v>
      </c>
      <c r="J42">
        <v>2197.9630000000002</v>
      </c>
      <c r="K42">
        <v>203.28700000000001</v>
      </c>
      <c r="L42">
        <f t="shared" si="9"/>
        <v>0.17131089103865715</v>
      </c>
      <c r="M42">
        <f t="shared" si="2"/>
        <v>0.32909404098806222</v>
      </c>
    </row>
    <row r="43" spans="1:13" x14ac:dyDescent="0.25">
      <c r="A43" t="s">
        <v>46</v>
      </c>
      <c r="B43" s="1">
        <v>36891</v>
      </c>
      <c r="C43">
        <v>2000</v>
      </c>
      <c r="D43" t="s">
        <v>47</v>
      </c>
      <c r="E43" t="s">
        <v>19</v>
      </c>
      <c r="F43" t="s">
        <v>20</v>
      </c>
      <c r="G43" t="s">
        <v>48</v>
      </c>
      <c r="H43">
        <f t="shared" si="1"/>
        <v>0.1685562149270016</v>
      </c>
      <c r="I43">
        <v>381.05599999999998</v>
      </c>
      <c r="J43">
        <v>2404.9839999999999</v>
      </c>
      <c r="K43">
        <v>405.375</v>
      </c>
      <c r="L43">
        <f t="shared" si="9"/>
        <v>0.15844429734251869</v>
      </c>
      <c r="M43">
        <f t="shared" si="2"/>
        <v>1.2006851952673611E-2</v>
      </c>
    </row>
    <row r="44" spans="1:13" x14ac:dyDescent="0.25">
      <c r="A44" t="s">
        <v>46</v>
      </c>
      <c r="B44" s="1">
        <v>37256</v>
      </c>
      <c r="C44">
        <v>2001</v>
      </c>
      <c r="D44" t="s">
        <v>47</v>
      </c>
      <c r="E44" t="s">
        <v>19</v>
      </c>
      <c r="F44" t="s">
        <v>20</v>
      </c>
      <c r="G44" t="s">
        <v>48</v>
      </c>
      <c r="H44">
        <f t="shared" si="1"/>
        <v>6.4479681997882857E-2</v>
      </c>
      <c r="I44">
        <v>370.024</v>
      </c>
      <c r="J44">
        <v>2777.34</v>
      </c>
      <c r="K44">
        <v>179.08199999999999</v>
      </c>
      <c r="L44">
        <f t="shared" si="9"/>
        <v>0.13322963699078974</v>
      </c>
      <c r="M44">
        <f t="shared" si="2"/>
        <v>-2.8951125293920008E-2</v>
      </c>
    </row>
    <row r="45" spans="1:13" x14ac:dyDescent="0.25">
      <c r="A45" t="s">
        <v>46</v>
      </c>
      <c r="B45" s="1">
        <v>37621</v>
      </c>
      <c r="C45">
        <v>2002</v>
      </c>
      <c r="D45" t="s">
        <v>47</v>
      </c>
      <c r="E45" t="s">
        <v>19</v>
      </c>
      <c r="F45" t="s">
        <v>20</v>
      </c>
      <c r="G45" t="s">
        <v>48</v>
      </c>
      <c r="H45">
        <f t="shared" si="1"/>
        <v>4.3335050590077015E-2</v>
      </c>
      <c r="I45">
        <v>321.69499999999999</v>
      </c>
      <c r="J45">
        <v>2608.8119999999999</v>
      </c>
      <c r="K45">
        <v>113.053</v>
      </c>
      <c r="L45">
        <f t="shared" si="9"/>
        <v>0.12331091699976848</v>
      </c>
      <c r="M45">
        <f t="shared" si="2"/>
        <v>-0.13061044688993148</v>
      </c>
    </row>
    <row r="46" spans="1:13" x14ac:dyDescent="0.25">
      <c r="A46" t="s">
        <v>46</v>
      </c>
      <c r="B46" s="1">
        <v>37986</v>
      </c>
      <c r="C46">
        <v>2003</v>
      </c>
      <c r="D46" t="s">
        <v>47</v>
      </c>
      <c r="E46" t="s">
        <v>19</v>
      </c>
      <c r="F46" t="s">
        <v>20</v>
      </c>
      <c r="G46" t="s">
        <v>48</v>
      </c>
      <c r="H46">
        <f t="shared" si="1"/>
        <v>6.4073535245814911E-2</v>
      </c>
      <c r="I46">
        <v>411.73399999999998</v>
      </c>
      <c r="J46">
        <v>3128.1869999999999</v>
      </c>
      <c r="K46">
        <v>200.434</v>
      </c>
      <c r="L46">
        <f t="shared" si="9"/>
        <v>0.13162064799834536</v>
      </c>
      <c r="M46">
        <f t="shared" si="2"/>
        <v>0.27988933617246148</v>
      </c>
    </row>
    <row r="47" spans="1:13" x14ac:dyDescent="0.25">
      <c r="A47" t="s">
        <v>46</v>
      </c>
      <c r="B47" s="1">
        <v>38352</v>
      </c>
      <c r="C47">
        <v>2004</v>
      </c>
      <c r="D47" t="s">
        <v>47</v>
      </c>
      <c r="E47" t="s">
        <v>19</v>
      </c>
      <c r="F47" t="s">
        <v>20</v>
      </c>
      <c r="G47" t="s">
        <v>48</v>
      </c>
      <c r="H47">
        <f t="shared" si="1"/>
        <v>5.5497346807719609E-2</v>
      </c>
      <c r="I47">
        <v>419.8</v>
      </c>
      <c r="J47">
        <v>2958.7</v>
      </c>
      <c r="K47">
        <v>164.2</v>
      </c>
      <c r="L47">
        <f t="shared" si="9"/>
        <v>0.14188663940244028</v>
      </c>
      <c r="M47">
        <f t="shared" si="2"/>
        <v>1.9590318020858203E-2</v>
      </c>
    </row>
    <row r="48" spans="1:13" x14ac:dyDescent="0.25">
      <c r="A48" t="s">
        <v>46</v>
      </c>
      <c r="B48" s="1">
        <v>38717</v>
      </c>
      <c r="C48">
        <v>2005</v>
      </c>
      <c r="D48" t="s">
        <v>47</v>
      </c>
      <c r="E48" t="s">
        <v>19</v>
      </c>
      <c r="F48" t="s">
        <v>20</v>
      </c>
      <c r="G48" t="s">
        <v>48</v>
      </c>
      <c r="H48">
        <f t="shared" si="1"/>
        <v>3.3540675692157579E-3</v>
      </c>
      <c r="I48">
        <v>475.9</v>
      </c>
      <c r="J48">
        <v>3279.6</v>
      </c>
      <c r="K48">
        <v>11</v>
      </c>
      <c r="L48">
        <f t="shared" si="9"/>
        <v>0.14510915965361629</v>
      </c>
      <c r="M48">
        <f t="shared" si="2"/>
        <v>0.13363506431634103</v>
      </c>
    </row>
    <row r="49" spans="1:13" x14ac:dyDescent="0.25">
      <c r="A49" t="s">
        <v>46</v>
      </c>
      <c r="B49" s="1">
        <v>39082</v>
      </c>
      <c r="C49">
        <v>2006</v>
      </c>
      <c r="D49" t="s">
        <v>47</v>
      </c>
      <c r="E49" t="s">
        <v>19</v>
      </c>
      <c r="F49" t="s">
        <v>20</v>
      </c>
      <c r="G49" t="s">
        <v>48</v>
      </c>
      <c r="H49">
        <f t="shared" si="1"/>
        <v>9.9541584806810732E-2</v>
      </c>
      <c r="I49">
        <v>493.5</v>
      </c>
      <c r="J49">
        <v>3359.4</v>
      </c>
      <c r="K49">
        <v>334.4</v>
      </c>
      <c r="L49">
        <f t="shared" si="9"/>
        <v>0.14690123236292194</v>
      </c>
      <c r="M49">
        <f t="shared" si="2"/>
        <v>3.6982559361210386E-2</v>
      </c>
    </row>
    <row r="50" spans="1:13" x14ac:dyDescent="0.25">
      <c r="A50" t="s">
        <v>46</v>
      </c>
      <c r="B50" s="1">
        <v>39447</v>
      </c>
      <c r="C50">
        <v>2007</v>
      </c>
      <c r="D50" t="s">
        <v>47</v>
      </c>
      <c r="E50" t="s">
        <v>19</v>
      </c>
      <c r="F50" t="s">
        <v>20</v>
      </c>
      <c r="G50" t="s">
        <v>48</v>
      </c>
      <c r="H50">
        <f t="shared" si="1"/>
        <v>0.12915987898533862</v>
      </c>
      <c r="I50">
        <v>544.29999999999995</v>
      </c>
      <c r="J50">
        <v>3437.6</v>
      </c>
      <c r="K50">
        <v>444</v>
      </c>
      <c r="L50">
        <f t="shared" si="9"/>
        <v>0.15833721200837794</v>
      </c>
      <c r="M50">
        <f t="shared" si="2"/>
        <v>0.10293819655521774</v>
      </c>
    </row>
    <row r="51" spans="1:13" x14ac:dyDescent="0.25">
      <c r="A51" t="s">
        <v>46</v>
      </c>
      <c r="B51" s="1">
        <v>39813</v>
      </c>
      <c r="C51">
        <v>2008</v>
      </c>
      <c r="D51" t="s">
        <v>47</v>
      </c>
      <c r="E51" t="s">
        <v>19</v>
      </c>
      <c r="F51" t="s">
        <v>20</v>
      </c>
      <c r="G51" t="s">
        <v>48</v>
      </c>
      <c r="H51">
        <f t="shared" si="1"/>
        <v>8.3303908520520414E-2</v>
      </c>
      <c r="I51">
        <v>488.6</v>
      </c>
      <c r="J51">
        <v>3681.7</v>
      </c>
      <c r="K51">
        <v>306.7</v>
      </c>
      <c r="L51">
        <f t="shared" si="9"/>
        <v>0.13271043268055518</v>
      </c>
      <c r="M51">
        <f t="shared" si="2"/>
        <v>-0.10233327209259588</v>
      </c>
    </row>
    <row r="52" spans="1:13" x14ac:dyDescent="0.25">
      <c r="A52" t="s">
        <v>46</v>
      </c>
      <c r="B52" s="1">
        <v>40178</v>
      </c>
      <c r="C52">
        <v>2009</v>
      </c>
      <c r="D52" t="s">
        <v>47</v>
      </c>
      <c r="E52" t="s">
        <v>19</v>
      </c>
      <c r="F52" t="s">
        <v>20</v>
      </c>
      <c r="G52" t="s">
        <v>48</v>
      </c>
      <c r="H52">
        <f t="shared" si="1"/>
        <v>3.7782568165928683E-2</v>
      </c>
      <c r="I52">
        <v>412.2</v>
      </c>
      <c r="J52">
        <v>3432.8</v>
      </c>
      <c r="K52">
        <v>129.69999999999999</v>
      </c>
      <c r="L52">
        <f t="shared" si="9"/>
        <v>0.12007690515031461</v>
      </c>
      <c r="M52">
        <f t="shared" si="2"/>
        <v>-0.15636512484650028</v>
      </c>
    </row>
    <row r="53" spans="1:13" x14ac:dyDescent="0.25">
      <c r="A53" t="s">
        <v>46</v>
      </c>
      <c r="B53" s="1">
        <v>40543</v>
      </c>
      <c r="C53">
        <v>2010</v>
      </c>
      <c r="D53" t="s">
        <v>47</v>
      </c>
      <c r="E53" t="s">
        <v>19</v>
      </c>
      <c r="F53" t="s">
        <v>20</v>
      </c>
      <c r="G53" t="s">
        <v>48</v>
      </c>
      <c r="H53">
        <f t="shared" si="1"/>
        <v>8.966365153244929E-2</v>
      </c>
      <c r="I53">
        <v>568.1</v>
      </c>
      <c r="J53">
        <v>3416.1</v>
      </c>
      <c r="K53">
        <v>306.3</v>
      </c>
      <c r="L53">
        <f t="shared" si="9"/>
        <v>0.16630075231989697</v>
      </c>
      <c r="M53">
        <f t="shared" si="2"/>
        <v>0.37821445900048528</v>
      </c>
    </row>
    <row r="54" spans="1:13" x14ac:dyDescent="0.25">
      <c r="A54" t="s">
        <v>46</v>
      </c>
      <c r="B54" s="1">
        <v>40908</v>
      </c>
      <c r="C54">
        <v>2011</v>
      </c>
      <c r="D54" t="s">
        <v>47</v>
      </c>
      <c r="E54" t="s">
        <v>19</v>
      </c>
      <c r="F54" t="s">
        <v>20</v>
      </c>
      <c r="G54" t="s">
        <v>48</v>
      </c>
      <c r="H54">
        <f t="shared" si="1"/>
        <v>8.7823643357978876E-2</v>
      </c>
      <c r="I54">
        <v>497.6</v>
      </c>
      <c r="J54">
        <v>3665.3</v>
      </c>
      <c r="K54">
        <v>321.89999999999998</v>
      </c>
      <c r="L54">
        <f t="shared" si="9"/>
        <v>0.13575969224892914</v>
      </c>
      <c r="M54">
        <f t="shared" si="2"/>
        <v>-0.12409787009329343</v>
      </c>
    </row>
    <row r="55" spans="1:13" x14ac:dyDescent="0.25">
      <c r="A55" t="s">
        <v>46</v>
      </c>
      <c r="B55" s="1">
        <v>41274</v>
      </c>
      <c r="C55">
        <v>2012</v>
      </c>
      <c r="D55" t="s">
        <v>47</v>
      </c>
      <c r="E55" t="s">
        <v>19</v>
      </c>
      <c r="F55" t="s">
        <v>20</v>
      </c>
      <c r="G55" t="s">
        <v>48</v>
      </c>
      <c r="H55">
        <f t="shared" si="1"/>
        <v>0.10848279205041202</v>
      </c>
      <c r="I55">
        <v>519.70000000000005</v>
      </c>
      <c r="J55">
        <v>3094.5</v>
      </c>
      <c r="K55">
        <v>335.7</v>
      </c>
      <c r="L55">
        <f t="shared" si="9"/>
        <v>0.16794312489901439</v>
      </c>
      <c r="M55">
        <f t="shared" si="2"/>
        <v>4.4413183279742807E-2</v>
      </c>
    </row>
    <row r="56" spans="1:13" x14ac:dyDescent="0.25">
      <c r="A56" t="s">
        <v>46</v>
      </c>
      <c r="B56" s="1">
        <v>41639</v>
      </c>
      <c r="C56">
        <v>2013</v>
      </c>
      <c r="D56" t="s">
        <v>47</v>
      </c>
      <c r="E56" t="s">
        <v>19</v>
      </c>
      <c r="F56" t="s">
        <v>20</v>
      </c>
      <c r="G56" t="s">
        <v>48</v>
      </c>
      <c r="H56">
        <f t="shared" si="1"/>
        <v>0.11480712890624999</v>
      </c>
      <c r="I56">
        <v>533.9</v>
      </c>
      <c r="J56">
        <v>3276.8</v>
      </c>
      <c r="K56">
        <v>376.2</v>
      </c>
      <c r="L56">
        <f t="shared" si="9"/>
        <v>0.16293334960937497</v>
      </c>
      <c r="M56">
        <f t="shared" si="2"/>
        <v>2.7323455839907505E-2</v>
      </c>
    </row>
    <row r="57" spans="1:13" x14ac:dyDescent="0.25">
      <c r="A57" t="s">
        <v>46</v>
      </c>
      <c r="B57" s="1">
        <v>42004</v>
      </c>
      <c r="C57">
        <v>2014</v>
      </c>
      <c r="D57" t="s">
        <v>47</v>
      </c>
      <c r="E57" t="s">
        <v>19</v>
      </c>
      <c r="F57" t="s">
        <v>20</v>
      </c>
      <c r="G57" t="s">
        <v>48</v>
      </c>
      <c r="H57">
        <f t="shared" si="1"/>
        <v>0.117392472315912</v>
      </c>
      <c r="I57">
        <v>543.6</v>
      </c>
      <c r="J57">
        <v>3350.3</v>
      </c>
      <c r="K57">
        <v>393.3</v>
      </c>
      <c r="L57">
        <f t="shared" si="9"/>
        <v>0.16225412649613466</v>
      </c>
      <c r="M57">
        <f t="shared" si="2"/>
        <v>1.8168196291440432E-2</v>
      </c>
    </row>
    <row r="58" spans="1:13" x14ac:dyDescent="0.25">
      <c r="A58" t="s">
        <v>46</v>
      </c>
      <c r="B58" s="1">
        <v>42369</v>
      </c>
      <c r="C58">
        <v>2015</v>
      </c>
      <c r="D58" t="s">
        <v>47</v>
      </c>
      <c r="E58" t="s">
        <v>19</v>
      </c>
      <c r="F58" t="s">
        <v>20</v>
      </c>
      <c r="G58" t="s">
        <v>48</v>
      </c>
      <c r="H58">
        <f t="shared" si="1"/>
        <v>0.11937546102778461</v>
      </c>
      <c r="I58">
        <v>599.20000000000005</v>
      </c>
      <c r="J58">
        <v>3253.6</v>
      </c>
      <c r="K58">
        <v>388.4</v>
      </c>
      <c r="L58">
        <f t="shared" si="9"/>
        <v>0.18416523235800347</v>
      </c>
      <c r="M58">
        <f t="shared" si="2"/>
        <v>0.10228108903605596</v>
      </c>
    </row>
    <row r="59" spans="1:13" x14ac:dyDescent="0.25">
      <c r="A59" t="s">
        <v>46</v>
      </c>
      <c r="B59" s="1">
        <v>42735</v>
      </c>
      <c r="C59">
        <v>2016</v>
      </c>
      <c r="D59" t="s">
        <v>47</v>
      </c>
      <c r="E59" t="s">
        <v>19</v>
      </c>
      <c r="F59" t="s">
        <v>20</v>
      </c>
      <c r="G59" t="s">
        <v>48</v>
      </c>
      <c r="H59">
        <f t="shared" si="1"/>
        <v>0.11496987951807229</v>
      </c>
      <c r="I59">
        <v>623.4</v>
      </c>
      <c r="J59">
        <v>3320</v>
      </c>
      <c r="K59">
        <v>381.7</v>
      </c>
      <c r="L59">
        <f t="shared" si="9"/>
        <v>0.1877710843373494</v>
      </c>
      <c r="M59">
        <f t="shared" si="2"/>
        <v>4.0387182910547277E-2</v>
      </c>
    </row>
    <row r="60" spans="1:13" x14ac:dyDescent="0.25">
      <c r="A60" t="s">
        <v>46</v>
      </c>
      <c r="B60" s="1">
        <v>43100</v>
      </c>
      <c r="C60">
        <v>2017</v>
      </c>
      <c r="D60" t="s">
        <v>47</v>
      </c>
      <c r="E60" t="s">
        <v>19</v>
      </c>
      <c r="F60" t="s">
        <v>20</v>
      </c>
      <c r="G60" t="s">
        <v>48</v>
      </c>
      <c r="H60">
        <f t="shared" si="1"/>
        <v>0.1382236414168293</v>
      </c>
      <c r="I60">
        <v>653.4</v>
      </c>
      <c r="J60">
        <v>3382.2</v>
      </c>
      <c r="K60">
        <v>467.5</v>
      </c>
      <c r="L60">
        <f t="shared" si="9"/>
        <v>0.19318786588610964</v>
      </c>
      <c r="M60">
        <f t="shared" si="2"/>
        <v>4.8123195380173248E-2</v>
      </c>
    </row>
    <row r="61" spans="1:13" x14ac:dyDescent="0.25">
      <c r="B61" s="1"/>
      <c r="H61" s="2" t="s">
        <v>60</v>
      </c>
      <c r="I61" s="2" t="s">
        <v>61</v>
      </c>
      <c r="J61" s="2" t="s">
        <v>6</v>
      </c>
      <c r="K61" s="2" t="s">
        <v>58</v>
      </c>
      <c r="L61" s="2" t="s">
        <v>62</v>
      </c>
      <c r="M61" s="2" t="s">
        <v>65</v>
      </c>
    </row>
    <row r="62" spans="1:13" x14ac:dyDescent="0.25">
      <c r="B62" s="1"/>
      <c r="G62" s="2" t="s">
        <v>66</v>
      </c>
      <c r="H62" s="3">
        <f>AVERAGE(H38:H60)</f>
        <v>8.7311992431468893E-2</v>
      </c>
      <c r="I62">
        <f t="shared" ref="I62:M62" si="10">AVERAGE(I38:I60)</f>
        <v>432.0461304347827</v>
      </c>
      <c r="J62">
        <f t="shared" si="10"/>
        <v>2818.0919130434786</v>
      </c>
      <c r="K62">
        <f t="shared" si="10"/>
        <v>250.74473913043477</v>
      </c>
      <c r="L62" s="2">
        <f t="shared" si="10"/>
        <v>0.15360327536729873</v>
      </c>
      <c r="M62">
        <f t="shared" si="10"/>
        <v>9.4978216865133025E-2</v>
      </c>
    </row>
    <row r="63" spans="1:13" x14ac:dyDescent="0.25">
      <c r="B63" s="1"/>
      <c r="G63" s="2" t="s">
        <v>67</v>
      </c>
      <c r="H63">
        <f>MEDIAN(H38:H60)</f>
        <v>8.7823643357978876E-2</v>
      </c>
      <c r="I63">
        <f t="shared" ref="I63:M63" si="11">MEDIAN(I38:I60)</f>
        <v>475.9</v>
      </c>
      <c r="J63">
        <f t="shared" si="11"/>
        <v>3253.6</v>
      </c>
      <c r="K63">
        <f t="shared" si="11"/>
        <v>306.3</v>
      </c>
      <c r="L63">
        <f t="shared" si="11"/>
        <v>0.15169095797368046</v>
      </c>
      <c r="M63">
        <f t="shared" si="11"/>
        <v>3.2153007600558947E-2</v>
      </c>
    </row>
    <row r="64" spans="1:13" x14ac:dyDescent="0.25">
      <c r="B64" s="1"/>
      <c r="G64" s="2" t="s">
        <v>68</v>
      </c>
      <c r="H64">
        <f>STDEV(H38:H60)</f>
        <v>3.7241587073713625E-2</v>
      </c>
      <c r="I64">
        <f t="shared" ref="I64:M64" si="12">STDEV(I38:I60)</f>
        <v>149.1683535866602</v>
      </c>
      <c r="J64">
        <f t="shared" si="12"/>
        <v>874.14355039910652</v>
      </c>
      <c r="K64">
        <f t="shared" si="12"/>
        <v>140.98785993940223</v>
      </c>
      <c r="L64">
        <f t="shared" si="12"/>
        <v>2.1441465839208897E-2</v>
      </c>
      <c r="M64">
        <f t="shared" si="12"/>
        <v>0.28495680302999538</v>
      </c>
    </row>
    <row r="65" spans="1:13" x14ac:dyDescent="0.25">
      <c r="B65" s="1"/>
      <c r="G65" s="2" t="s">
        <v>69</v>
      </c>
      <c r="H65">
        <f>MAX(H38:H60)</f>
        <v>0.1685562149270016</v>
      </c>
      <c r="I65">
        <f t="shared" ref="I65:M65" si="13">MAX(I38:I60)</f>
        <v>653.4</v>
      </c>
      <c r="J65">
        <f t="shared" si="13"/>
        <v>3681.7</v>
      </c>
      <c r="K65">
        <f t="shared" si="13"/>
        <v>467.5</v>
      </c>
      <c r="L65">
        <f t="shared" si="13"/>
        <v>0.19318786588610964</v>
      </c>
      <c r="M65">
        <f t="shared" si="13"/>
        <v>1.2028505446826381</v>
      </c>
    </row>
    <row r="66" spans="1:13" x14ac:dyDescent="0.25">
      <c r="B66" s="1"/>
      <c r="G66" s="2" t="s">
        <v>70</v>
      </c>
      <c r="H66">
        <f>MIN(H38:H60)</f>
        <v>3.3540675692157579E-3</v>
      </c>
      <c r="I66">
        <f t="shared" ref="I66:M66" si="14">MIN(I38:I60)</f>
        <v>128.607</v>
      </c>
      <c r="J66">
        <f t="shared" si="14"/>
        <v>807.255</v>
      </c>
      <c r="K66">
        <f t="shared" si="14"/>
        <v>11</v>
      </c>
      <c r="L66">
        <f t="shared" si="14"/>
        <v>0.12007690515031461</v>
      </c>
      <c r="M66">
        <f t="shared" si="14"/>
        <v>-0.15636512484650028</v>
      </c>
    </row>
    <row r="67" spans="1:13" x14ac:dyDescent="0.25">
      <c r="B67" s="1"/>
      <c r="G67" s="2" t="s">
        <v>71</v>
      </c>
      <c r="H67" s="3">
        <f t="shared" ref="H67:M67" si="15">H64/H62</f>
        <v>0.42653461496648942</v>
      </c>
      <c r="I67">
        <f t="shared" si="15"/>
        <v>0.34526024671612504</v>
      </c>
      <c r="J67">
        <f t="shared" si="15"/>
        <v>0.31018986511871799</v>
      </c>
      <c r="K67">
        <f t="shared" si="15"/>
        <v>0.5622764426816621</v>
      </c>
      <c r="L67" s="2">
        <f t="shared" si="15"/>
        <v>0.13958989994150647</v>
      </c>
      <c r="M67">
        <f t="shared" si="15"/>
        <v>3.0002332370024147</v>
      </c>
    </row>
    <row r="68" spans="1:13" x14ac:dyDescent="0.25">
      <c r="B68" s="1"/>
      <c r="G68" s="2" t="s">
        <v>72</v>
      </c>
      <c r="I68">
        <f>I60*(1+M63)</f>
        <v>674.40877516620515</v>
      </c>
    </row>
    <row r="69" spans="1:13" x14ac:dyDescent="0.25">
      <c r="B69" s="1"/>
      <c r="G69" s="2" t="s">
        <v>73</v>
      </c>
      <c r="I69" s="2">
        <f>I64/I68</f>
        <v>0.22118388591533125</v>
      </c>
    </row>
    <row r="70" spans="1:13" x14ac:dyDescent="0.25">
      <c r="B70" s="1"/>
    </row>
    <row r="71" spans="1:13" x14ac:dyDescent="0.25">
      <c r="A71" t="s">
        <v>14</v>
      </c>
      <c r="B71" s="1">
        <v>35064</v>
      </c>
      <c r="C71">
        <v>1995</v>
      </c>
      <c r="D71" t="s">
        <v>15</v>
      </c>
      <c r="E71" t="s">
        <v>9</v>
      </c>
      <c r="F71" t="s">
        <v>10</v>
      </c>
      <c r="G71" t="s">
        <v>16</v>
      </c>
      <c r="H71">
        <f t="shared" si="1"/>
        <v>0.10311114277692576</v>
      </c>
      <c r="I71">
        <v>1253.979</v>
      </c>
      <c r="J71">
        <v>5670.3280000000004</v>
      </c>
      <c r="K71">
        <v>584.67399999999998</v>
      </c>
      <c r="L71">
        <f t="shared" ref="L71:L93" si="16">I71/J71</f>
        <v>0.22114752444655758</v>
      </c>
    </row>
    <row r="72" spans="1:13" x14ac:dyDescent="0.25">
      <c r="A72" t="s">
        <v>14</v>
      </c>
      <c r="B72" s="1">
        <v>35430</v>
      </c>
      <c r="C72">
        <v>1996</v>
      </c>
      <c r="D72" t="s">
        <v>15</v>
      </c>
      <c r="E72" t="s">
        <v>9</v>
      </c>
      <c r="F72" t="s">
        <v>10</v>
      </c>
      <c r="G72" t="s">
        <v>16</v>
      </c>
      <c r="H72">
        <f t="shared" si="1"/>
        <v>0.10751090314451646</v>
      </c>
      <c r="I72">
        <v>1373.277</v>
      </c>
      <c r="J72">
        <v>5849.23</v>
      </c>
      <c r="K72">
        <v>628.85599999999999</v>
      </c>
      <c r="L72">
        <f t="shared" si="16"/>
        <v>0.2347791076774208</v>
      </c>
      <c r="M72">
        <f t="shared" si="2"/>
        <v>9.5135564471175355E-2</v>
      </c>
    </row>
    <row r="73" spans="1:13" x14ac:dyDescent="0.25">
      <c r="A73" t="s">
        <v>14</v>
      </c>
      <c r="B73" s="1">
        <v>35795</v>
      </c>
      <c r="C73">
        <v>1997</v>
      </c>
      <c r="D73" t="s">
        <v>15</v>
      </c>
      <c r="E73" t="s">
        <v>9</v>
      </c>
      <c r="F73" t="s">
        <v>10</v>
      </c>
      <c r="G73" t="s">
        <v>16</v>
      </c>
      <c r="H73">
        <f t="shared" si="1"/>
        <v>8.5823797572227467E-2</v>
      </c>
      <c r="I73">
        <v>1347.0139999999999</v>
      </c>
      <c r="J73">
        <v>6161.3680000000004</v>
      </c>
      <c r="K73">
        <v>528.79200000000003</v>
      </c>
      <c r="L73">
        <f t="shared" si="16"/>
        <v>0.21862255265389111</v>
      </c>
      <c r="M73">
        <f t="shared" si="2"/>
        <v>-1.9124328158121155E-2</v>
      </c>
    </row>
    <row r="74" spans="1:13" x14ac:dyDescent="0.25">
      <c r="A74" t="s">
        <v>14</v>
      </c>
      <c r="B74" s="1">
        <v>36160</v>
      </c>
      <c r="C74">
        <v>1998</v>
      </c>
      <c r="D74" t="s">
        <v>15</v>
      </c>
      <c r="E74" t="s">
        <v>9</v>
      </c>
      <c r="F74" t="s">
        <v>10</v>
      </c>
      <c r="G74" t="s">
        <v>16</v>
      </c>
      <c r="H74">
        <f t="shared" si="1"/>
        <v>8.6214536562335825E-2</v>
      </c>
      <c r="I74">
        <v>1291.2819999999999</v>
      </c>
      <c r="J74">
        <v>6345.902</v>
      </c>
      <c r="K74">
        <v>547.10900000000004</v>
      </c>
      <c r="L74">
        <f t="shared" si="16"/>
        <v>0.2034828145786052</v>
      </c>
      <c r="M74">
        <f t="shared" si="2"/>
        <v>-4.1374477176926133E-2</v>
      </c>
    </row>
    <row r="75" spans="1:13" x14ac:dyDescent="0.25">
      <c r="A75" t="s">
        <v>14</v>
      </c>
      <c r="B75" s="1">
        <v>36525</v>
      </c>
      <c r="C75">
        <v>1999</v>
      </c>
      <c r="D75" t="s">
        <v>15</v>
      </c>
      <c r="E75" t="s">
        <v>9</v>
      </c>
      <c r="F75" t="s">
        <v>10</v>
      </c>
      <c r="G75" t="s">
        <v>16</v>
      </c>
      <c r="H75">
        <f t="shared" si="1"/>
        <v>7.6778484673221514E-2</v>
      </c>
      <c r="I75">
        <v>1305</v>
      </c>
      <c r="J75">
        <v>6916</v>
      </c>
      <c r="K75">
        <v>531</v>
      </c>
      <c r="L75">
        <f t="shared" si="16"/>
        <v>0.1886928860613071</v>
      </c>
      <c r="M75">
        <f t="shared" si="2"/>
        <v>1.0623550858759028E-2</v>
      </c>
    </row>
    <row r="76" spans="1:13" x14ac:dyDescent="0.25">
      <c r="A76" t="s">
        <v>14</v>
      </c>
      <c r="B76" s="1">
        <v>36891</v>
      </c>
      <c r="C76">
        <v>2000</v>
      </c>
      <c r="D76" t="s">
        <v>15</v>
      </c>
      <c r="E76" t="s">
        <v>9</v>
      </c>
      <c r="F76" t="s">
        <v>10</v>
      </c>
      <c r="G76" t="s">
        <v>16</v>
      </c>
      <c r="H76">
        <f t="shared" si="1"/>
        <v>2.701913246677377E-2</v>
      </c>
      <c r="I76">
        <v>2026</v>
      </c>
      <c r="J76">
        <v>13694</v>
      </c>
      <c r="K76">
        <v>370</v>
      </c>
      <c r="L76">
        <f t="shared" si="16"/>
        <v>0.14794800642617204</v>
      </c>
      <c r="M76">
        <f t="shared" si="2"/>
        <v>0.55249042145593874</v>
      </c>
    </row>
    <row r="77" spans="1:13" x14ac:dyDescent="0.25">
      <c r="A77" t="s">
        <v>14</v>
      </c>
      <c r="B77" s="1">
        <v>37256</v>
      </c>
      <c r="C77">
        <v>2001</v>
      </c>
      <c r="D77" t="s">
        <v>15</v>
      </c>
      <c r="E77" t="s">
        <v>9</v>
      </c>
      <c r="F77" t="s">
        <v>10</v>
      </c>
      <c r="G77" t="s">
        <v>16</v>
      </c>
      <c r="H77">
        <f t="shared" si="1"/>
        <v>1.6014496302463391E-2</v>
      </c>
      <c r="I77">
        <v>2395</v>
      </c>
      <c r="J77">
        <v>61257</v>
      </c>
      <c r="K77">
        <v>981</v>
      </c>
      <c r="L77">
        <f t="shared" si="16"/>
        <v>3.909757252232398E-2</v>
      </c>
      <c r="M77">
        <f t="shared" si="2"/>
        <v>0.18213228035538007</v>
      </c>
    </row>
    <row r="78" spans="1:13" x14ac:dyDescent="0.25">
      <c r="A78" t="s">
        <v>14</v>
      </c>
      <c r="B78" s="1">
        <v>37621</v>
      </c>
      <c r="C78">
        <v>2002</v>
      </c>
      <c r="D78" t="s">
        <v>15</v>
      </c>
      <c r="E78" t="s">
        <v>9</v>
      </c>
      <c r="F78" t="s">
        <v>10</v>
      </c>
      <c r="G78" t="s">
        <v>16</v>
      </c>
      <c r="H78">
        <f t="shared" si="1"/>
        <v>-3.4947716015410017E-2</v>
      </c>
      <c r="I78">
        <v>1263</v>
      </c>
      <c r="J78">
        <v>14536</v>
      </c>
      <c r="K78">
        <v>-508</v>
      </c>
      <c r="L78">
        <f t="shared" si="16"/>
        <v>8.688772702256467E-2</v>
      </c>
      <c r="M78">
        <f t="shared" si="2"/>
        <v>-0.47265135699373695</v>
      </c>
    </row>
    <row r="79" spans="1:13" x14ac:dyDescent="0.25">
      <c r="A79" t="s">
        <v>14</v>
      </c>
      <c r="B79" s="1">
        <v>37986</v>
      </c>
      <c r="C79">
        <v>2003</v>
      </c>
      <c r="D79" t="s">
        <v>15</v>
      </c>
      <c r="E79" t="s">
        <v>9</v>
      </c>
      <c r="F79" t="s">
        <v>10</v>
      </c>
      <c r="G79" t="s">
        <v>16</v>
      </c>
      <c r="H79">
        <f t="shared" si="1"/>
        <v>8.181505672052251E-3</v>
      </c>
      <c r="I79">
        <v>2282</v>
      </c>
      <c r="J79">
        <v>14545</v>
      </c>
      <c r="K79">
        <v>119</v>
      </c>
      <c r="L79">
        <f t="shared" si="16"/>
        <v>0.15689240288759024</v>
      </c>
      <c r="M79">
        <f t="shared" si="2"/>
        <v>0.80680918448139349</v>
      </c>
    </row>
    <row r="80" spans="1:13" x14ac:dyDescent="0.25">
      <c r="A80" t="s">
        <v>14</v>
      </c>
      <c r="B80" s="1">
        <v>38352</v>
      </c>
      <c r="C80">
        <v>2004</v>
      </c>
      <c r="D80" t="s">
        <v>15</v>
      </c>
      <c r="E80" t="s">
        <v>9</v>
      </c>
      <c r="F80" t="s">
        <v>10</v>
      </c>
      <c r="G80" t="s">
        <v>16</v>
      </c>
      <c r="H80">
        <f t="shared" si="1"/>
        <v>7.7897133100946148E-2</v>
      </c>
      <c r="I80">
        <v>1991</v>
      </c>
      <c r="J80">
        <v>14057</v>
      </c>
      <c r="K80">
        <v>1095</v>
      </c>
      <c r="L80">
        <f t="shared" si="16"/>
        <v>0.14163761826847834</v>
      </c>
      <c r="M80">
        <f t="shared" si="2"/>
        <v>-0.12751971954425942</v>
      </c>
    </row>
    <row r="81" spans="1:13" x14ac:dyDescent="0.25">
      <c r="A81" t="s">
        <v>14</v>
      </c>
      <c r="B81" s="1">
        <v>38717</v>
      </c>
      <c r="C81">
        <v>2005</v>
      </c>
      <c r="D81" t="s">
        <v>15</v>
      </c>
      <c r="E81" t="s">
        <v>9</v>
      </c>
      <c r="F81" t="s">
        <v>10</v>
      </c>
      <c r="G81" t="s">
        <v>16</v>
      </c>
      <c r="H81">
        <f t="shared" si="1"/>
        <v>6.7789612748740818E-2</v>
      </c>
      <c r="I81">
        <v>1966</v>
      </c>
      <c r="J81">
        <v>12111</v>
      </c>
      <c r="K81">
        <v>821</v>
      </c>
      <c r="L81">
        <f t="shared" si="16"/>
        <v>0.16233176451160103</v>
      </c>
      <c r="M81">
        <f t="shared" si="2"/>
        <v>-1.2556504269211451E-2</v>
      </c>
    </row>
    <row r="82" spans="1:13" x14ac:dyDescent="0.25">
      <c r="A82" t="s">
        <v>14</v>
      </c>
      <c r="B82" s="1">
        <v>39082</v>
      </c>
      <c r="C82">
        <v>2006</v>
      </c>
      <c r="D82" t="s">
        <v>15</v>
      </c>
      <c r="E82" t="s">
        <v>9</v>
      </c>
      <c r="F82" t="s">
        <v>10</v>
      </c>
      <c r="G82" t="s">
        <v>16</v>
      </c>
      <c r="H82">
        <f t="shared" si="1"/>
        <v>7.9622880684519087E-2</v>
      </c>
      <c r="I82">
        <v>2175</v>
      </c>
      <c r="J82">
        <v>12622</v>
      </c>
      <c r="K82">
        <v>1005</v>
      </c>
      <c r="L82">
        <f t="shared" si="16"/>
        <v>0.17231817461575027</v>
      </c>
      <c r="M82">
        <f t="shared" si="2"/>
        <v>0.10630722278738555</v>
      </c>
    </row>
    <row r="83" spans="1:13" x14ac:dyDescent="0.25">
      <c r="A83" t="s">
        <v>14</v>
      </c>
      <c r="B83" s="1">
        <v>39447</v>
      </c>
      <c r="C83">
        <v>2007</v>
      </c>
      <c r="D83" t="s">
        <v>15</v>
      </c>
      <c r="E83" t="s">
        <v>9</v>
      </c>
      <c r="F83" t="s">
        <v>10</v>
      </c>
      <c r="G83" t="s">
        <v>16</v>
      </c>
      <c r="H83">
        <f t="shared" si="1"/>
        <v>8.1614349775784759E-2</v>
      </c>
      <c r="I83">
        <v>2396</v>
      </c>
      <c r="J83">
        <v>13380</v>
      </c>
      <c r="K83">
        <v>1092</v>
      </c>
      <c r="L83">
        <f t="shared" si="16"/>
        <v>0.17907324364723468</v>
      </c>
      <c r="M83">
        <f t="shared" si="2"/>
        <v>0.10160919540229885</v>
      </c>
    </row>
    <row r="84" spans="1:13" x14ac:dyDescent="0.25">
      <c r="A84" t="s">
        <v>14</v>
      </c>
      <c r="B84" s="1">
        <v>39813</v>
      </c>
      <c r="C84">
        <v>2008</v>
      </c>
      <c r="D84" t="s">
        <v>15</v>
      </c>
      <c r="E84" t="s">
        <v>9</v>
      </c>
      <c r="F84" t="s">
        <v>10</v>
      </c>
      <c r="G84" t="s">
        <v>16</v>
      </c>
      <c r="H84">
        <f t="shared" si="1"/>
        <v>9.5775623268698054E-2</v>
      </c>
      <c r="I84">
        <v>2532</v>
      </c>
      <c r="J84">
        <v>14440</v>
      </c>
      <c r="K84">
        <v>1383</v>
      </c>
      <c r="L84">
        <f t="shared" si="16"/>
        <v>0.17534626038781165</v>
      </c>
      <c r="M84">
        <f t="shared" si="2"/>
        <v>5.6761268781302172E-2</v>
      </c>
    </row>
    <row r="85" spans="1:13" x14ac:dyDescent="0.25">
      <c r="A85" t="s">
        <v>14</v>
      </c>
      <c r="B85" s="1">
        <v>40178</v>
      </c>
      <c r="C85">
        <v>2009</v>
      </c>
      <c r="D85" t="s">
        <v>15</v>
      </c>
      <c r="E85" t="s">
        <v>9</v>
      </c>
      <c r="F85" t="s">
        <v>10</v>
      </c>
      <c r="G85" t="s">
        <v>16</v>
      </c>
      <c r="H85">
        <f t="shared" si="1"/>
        <v>0.10082289272740752</v>
      </c>
      <c r="I85">
        <v>2771</v>
      </c>
      <c r="J85">
        <v>13489</v>
      </c>
      <c r="K85">
        <v>1360</v>
      </c>
      <c r="L85">
        <f t="shared" si="16"/>
        <v>0.20542664393209281</v>
      </c>
      <c r="M85">
        <f t="shared" si="2"/>
        <v>9.4391785150078983E-2</v>
      </c>
    </row>
    <row r="86" spans="1:13" x14ac:dyDescent="0.25">
      <c r="A86" t="s">
        <v>14</v>
      </c>
      <c r="B86" s="1">
        <v>40543</v>
      </c>
      <c r="C86">
        <v>2010</v>
      </c>
      <c r="D86" t="s">
        <v>15</v>
      </c>
      <c r="E86" t="s">
        <v>9</v>
      </c>
      <c r="F86" t="s">
        <v>10</v>
      </c>
      <c r="G86" t="s">
        <v>16</v>
      </c>
      <c r="H86">
        <f t="shared" si="1"/>
        <v>8.4147778470922571E-2</v>
      </c>
      <c r="I86">
        <v>2956</v>
      </c>
      <c r="J86">
        <v>14427</v>
      </c>
      <c r="K86">
        <v>1214</v>
      </c>
      <c r="L86">
        <f t="shared" si="16"/>
        <v>0.20489360227351494</v>
      </c>
      <c r="M86">
        <f t="shared" si="2"/>
        <v>6.6762901479610254E-2</v>
      </c>
    </row>
    <row r="87" spans="1:13" x14ac:dyDescent="0.25">
      <c r="A87" t="s">
        <v>14</v>
      </c>
      <c r="B87" s="1">
        <v>40908</v>
      </c>
      <c r="C87">
        <v>2011</v>
      </c>
      <c r="D87" t="s">
        <v>15</v>
      </c>
      <c r="E87" t="s">
        <v>9</v>
      </c>
      <c r="F87" t="s">
        <v>10</v>
      </c>
      <c r="G87" t="s">
        <v>16</v>
      </c>
      <c r="H87">
        <f t="shared" si="1"/>
        <v>0.12873776131251655</v>
      </c>
      <c r="I87">
        <v>2870</v>
      </c>
      <c r="J87">
        <v>15116</v>
      </c>
      <c r="K87">
        <v>1946</v>
      </c>
      <c r="L87">
        <f t="shared" si="16"/>
        <v>0.18986504366234452</v>
      </c>
      <c r="M87">
        <f t="shared" si="2"/>
        <v>-2.9093369418132613E-2</v>
      </c>
    </row>
    <row r="88" spans="1:13" x14ac:dyDescent="0.25">
      <c r="A88" t="s">
        <v>14</v>
      </c>
      <c r="B88" s="1">
        <v>41274</v>
      </c>
      <c r="C88">
        <v>2012</v>
      </c>
      <c r="D88" t="s">
        <v>15</v>
      </c>
      <c r="E88" t="s">
        <v>9</v>
      </c>
      <c r="F88" t="s">
        <v>10</v>
      </c>
      <c r="G88" t="s">
        <v>16</v>
      </c>
      <c r="H88">
        <f t="shared" si="1"/>
        <v>8.424222147875543E-2</v>
      </c>
      <c r="I88">
        <v>3002</v>
      </c>
      <c r="J88">
        <v>14945</v>
      </c>
      <c r="K88">
        <v>1259</v>
      </c>
      <c r="L88">
        <f t="shared" si="16"/>
        <v>0.20086985613917699</v>
      </c>
      <c r="M88">
        <f t="shared" si="2"/>
        <v>4.5993031358885016E-2</v>
      </c>
    </row>
    <row r="89" spans="1:13" x14ac:dyDescent="0.25">
      <c r="A89" t="s">
        <v>14</v>
      </c>
      <c r="B89" s="1">
        <v>41639</v>
      </c>
      <c r="C89">
        <v>2013</v>
      </c>
      <c r="D89" t="s">
        <v>15</v>
      </c>
      <c r="E89" t="s">
        <v>9</v>
      </c>
      <c r="F89" t="s">
        <v>10</v>
      </c>
      <c r="G89" t="s">
        <v>16</v>
      </c>
      <c r="H89">
        <f t="shared" ref="H89:H93" si="17">K89/J89</f>
        <v>9.6372989516181548E-2</v>
      </c>
      <c r="I89">
        <v>3111</v>
      </c>
      <c r="J89">
        <v>15357</v>
      </c>
      <c r="K89">
        <v>1480</v>
      </c>
      <c r="L89">
        <f t="shared" si="16"/>
        <v>0.20257862863840595</v>
      </c>
      <c r="M89">
        <f t="shared" ref="M89:M159" si="18">(I89-I88)/I88</f>
        <v>3.6309127248501001E-2</v>
      </c>
    </row>
    <row r="90" spans="1:13" x14ac:dyDescent="0.25">
      <c r="A90" t="s">
        <v>14</v>
      </c>
      <c r="B90" s="1">
        <v>42004</v>
      </c>
      <c r="C90">
        <v>2014</v>
      </c>
      <c r="D90" t="s">
        <v>15</v>
      </c>
      <c r="E90" t="s">
        <v>9</v>
      </c>
      <c r="F90" t="s">
        <v>10</v>
      </c>
      <c r="G90" t="s">
        <v>16</v>
      </c>
      <c r="H90">
        <f t="shared" si="17"/>
        <v>9.6004700352526437E-2</v>
      </c>
      <c r="I90">
        <v>3287</v>
      </c>
      <c r="J90">
        <v>17020</v>
      </c>
      <c r="K90">
        <v>1634</v>
      </c>
      <c r="L90">
        <f t="shared" si="16"/>
        <v>0.19312573443008227</v>
      </c>
      <c r="M90">
        <f t="shared" si="18"/>
        <v>5.6573449051751851E-2</v>
      </c>
    </row>
    <row r="91" spans="1:13" x14ac:dyDescent="0.25">
      <c r="A91" t="s">
        <v>14</v>
      </c>
      <c r="B91" s="1">
        <v>42369</v>
      </c>
      <c r="C91">
        <v>2015</v>
      </c>
      <c r="D91" t="s">
        <v>15</v>
      </c>
      <c r="E91" t="s">
        <v>9</v>
      </c>
      <c r="F91" t="s">
        <v>10</v>
      </c>
      <c r="G91" t="s">
        <v>16</v>
      </c>
      <c r="H91">
        <f t="shared" si="17"/>
        <v>0.12441956579875038</v>
      </c>
      <c r="I91">
        <v>3333.5</v>
      </c>
      <c r="J91">
        <v>16453.2</v>
      </c>
      <c r="K91">
        <v>2047.1</v>
      </c>
      <c r="L91">
        <f t="shared" si="16"/>
        <v>0.20260496438382805</v>
      </c>
      <c r="M91">
        <f t="shared" si="18"/>
        <v>1.414663827198053E-2</v>
      </c>
    </row>
    <row r="92" spans="1:13" x14ac:dyDescent="0.25">
      <c r="A92" t="s">
        <v>14</v>
      </c>
      <c r="B92" s="1">
        <v>42735</v>
      </c>
      <c r="C92">
        <v>2016</v>
      </c>
      <c r="D92" t="s">
        <v>15</v>
      </c>
      <c r="E92" t="s">
        <v>9</v>
      </c>
      <c r="F92" t="s">
        <v>10</v>
      </c>
      <c r="G92" t="s">
        <v>16</v>
      </c>
      <c r="H92">
        <f t="shared" si="17"/>
        <v>3.7295254607725224E-2</v>
      </c>
      <c r="I92">
        <v>3474.9</v>
      </c>
      <c r="J92">
        <v>16380.1</v>
      </c>
      <c r="K92">
        <v>610.9</v>
      </c>
      <c r="L92">
        <f t="shared" si="16"/>
        <v>0.2121415620173259</v>
      </c>
      <c r="M92">
        <f t="shared" si="18"/>
        <v>4.2417879106044727E-2</v>
      </c>
    </row>
    <row r="93" spans="1:13" x14ac:dyDescent="0.25">
      <c r="A93" t="s">
        <v>14</v>
      </c>
      <c r="B93" s="1">
        <v>43100</v>
      </c>
      <c r="C93">
        <v>2017</v>
      </c>
      <c r="D93" t="s">
        <v>15</v>
      </c>
      <c r="E93" t="s">
        <v>9</v>
      </c>
      <c r="F93" t="s">
        <v>10</v>
      </c>
      <c r="G93" t="s">
        <v>16</v>
      </c>
      <c r="H93">
        <f t="shared" si="17"/>
        <v>0.12399432087079981</v>
      </c>
      <c r="I93">
        <v>3431.2</v>
      </c>
      <c r="J93">
        <v>15424.9</v>
      </c>
      <c r="K93">
        <v>1912.6</v>
      </c>
      <c r="L93">
        <f t="shared" si="16"/>
        <v>0.22244552638914999</v>
      </c>
      <c r="M93">
        <f t="shared" si="18"/>
        <v>-1.2575901464790432E-2</v>
      </c>
    </row>
    <row r="94" spans="1:13" x14ac:dyDescent="0.25">
      <c r="B94" s="1"/>
      <c r="H94" s="2" t="s">
        <v>60</v>
      </c>
      <c r="I94" s="2" t="s">
        <v>61</v>
      </c>
      <c r="J94" s="2" t="s">
        <v>6</v>
      </c>
      <c r="K94" s="2" t="s">
        <v>58</v>
      </c>
      <c r="L94" s="2" t="s">
        <v>62</v>
      </c>
      <c r="M94" s="2" t="s">
        <v>65</v>
      </c>
    </row>
    <row r="95" spans="1:13" x14ac:dyDescent="0.25">
      <c r="B95" s="1"/>
      <c r="G95" s="2" t="s">
        <v>66</v>
      </c>
      <c r="H95" s="3">
        <f>AVERAGE(H71:H93)</f>
        <v>7.628014642910351E-2</v>
      </c>
      <c r="I95">
        <f t="shared" ref="I95:M95" si="19">AVERAGE(I71:I93)</f>
        <v>2340.5718260869562</v>
      </c>
      <c r="J95">
        <f t="shared" si="19"/>
        <v>14791.175130434782</v>
      </c>
      <c r="K95">
        <f t="shared" si="19"/>
        <v>984.43613043478251</v>
      </c>
      <c r="L95" s="2">
        <f t="shared" si="19"/>
        <v>0.1809656181553578</v>
      </c>
      <c r="M95">
        <f t="shared" si="19"/>
        <v>7.0616720147059442E-2</v>
      </c>
    </row>
    <row r="96" spans="1:13" x14ac:dyDescent="0.25">
      <c r="B96" s="1"/>
      <c r="G96" s="2" t="s">
        <v>67</v>
      </c>
      <c r="H96">
        <f>MEDIAN(H71:H93)</f>
        <v>8.424222147875543E-2</v>
      </c>
      <c r="I96">
        <f t="shared" ref="I96:M96" si="20">MEDIAN(I71:I93)</f>
        <v>2395</v>
      </c>
      <c r="J96">
        <f t="shared" si="20"/>
        <v>14427</v>
      </c>
      <c r="K96">
        <f t="shared" si="20"/>
        <v>1005</v>
      </c>
      <c r="L96">
        <f t="shared" si="20"/>
        <v>0.19312573443008227</v>
      </c>
      <c r="M96">
        <f t="shared" si="20"/>
        <v>4.4205455232464871E-2</v>
      </c>
    </row>
    <row r="97" spans="1:13" x14ac:dyDescent="0.25">
      <c r="B97" s="1"/>
      <c r="G97" s="2" t="s">
        <v>68</v>
      </c>
      <c r="H97">
        <f>STDEV(H71:H93)</f>
        <v>4.0358303159621516E-2</v>
      </c>
      <c r="I97">
        <f t="shared" ref="I97:M97" si="21">STDEV(I71:I93)</f>
        <v>771.84041538959832</v>
      </c>
      <c r="J97">
        <f t="shared" si="21"/>
        <v>10784.756753914058</v>
      </c>
      <c r="K97">
        <f t="shared" si="21"/>
        <v>619.60087553978167</v>
      </c>
      <c r="L97">
        <f t="shared" si="21"/>
        <v>4.5009101415189448E-2</v>
      </c>
      <c r="M97">
        <f t="shared" si="21"/>
        <v>0.23690095766766442</v>
      </c>
    </row>
    <row r="98" spans="1:13" x14ac:dyDescent="0.25">
      <c r="B98" s="1"/>
      <c r="G98" s="2" t="s">
        <v>69</v>
      </c>
      <c r="H98">
        <f>MAX(H71:H93)</f>
        <v>0.12873776131251655</v>
      </c>
      <c r="I98">
        <f t="shared" ref="I98:M98" si="22">MAX(I71:I93)</f>
        <v>3474.9</v>
      </c>
      <c r="J98">
        <f t="shared" si="22"/>
        <v>61257</v>
      </c>
      <c r="K98">
        <f t="shared" si="22"/>
        <v>2047.1</v>
      </c>
      <c r="L98">
        <f t="shared" si="22"/>
        <v>0.2347791076774208</v>
      </c>
      <c r="M98">
        <f t="shared" si="22"/>
        <v>0.80680918448139349</v>
      </c>
    </row>
    <row r="99" spans="1:13" x14ac:dyDescent="0.25">
      <c r="B99" s="1"/>
      <c r="G99" s="2" t="s">
        <v>70</v>
      </c>
      <c r="H99">
        <f>MIN(H71:H93)</f>
        <v>-3.4947716015410017E-2</v>
      </c>
      <c r="I99">
        <f t="shared" ref="I99:M99" si="23">MIN(I71:I93)</f>
        <v>1253.979</v>
      </c>
      <c r="J99">
        <f t="shared" si="23"/>
        <v>5670.3280000000004</v>
      </c>
      <c r="K99">
        <f t="shared" si="23"/>
        <v>-508</v>
      </c>
      <c r="L99">
        <f t="shared" si="23"/>
        <v>3.909757252232398E-2</v>
      </c>
      <c r="M99">
        <f t="shared" si="23"/>
        <v>-0.47265135699373695</v>
      </c>
    </row>
    <row r="100" spans="1:13" x14ac:dyDescent="0.25">
      <c r="B100" s="1"/>
      <c r="G100" s="2" t="s">
        <v>71</v>
      </c>
      <c r="H100" s="3">
        <f t="shared" ref="H100:M100" si="24">H97/H95</f>
        <v>0.52908004308999901</v>
      </c>
      <c r="I100">
        <f t="shared" si="24"/>
        <v>0.32976574646717255</v>
      </c>
      <c r="J100">
        <f t="shared" si="24"/>
        <v>0.72913454534947719</v>
      </c>
      <c r="K100">
        <f t="shared" si="24"/>
        <v>0.62939672405779234</v>
      </c>
      <c r="L100" s="2">
        <f t="shared" si="24"/>
        <v>0.2487163134853021</v>
      </c>
      <c r="M100">
        <f t="shared" si="24"/>
        <v>3.3547431426200163</v>
      </c>
    </row>
    <row r="101" spans="1:13" x14ac:dyDescent="0.25">
      <c r="B101" s="1"/>
      <c r="G101" s="2" t="s">
        <v>72</v>
      </c>
      <c r="I101">
        <f>I93*(1+M96)</f>
        <v>3582.8777579936332</v>
      </c>
    </row>
    <row r="102" spans="1:13" x14ac:dyDescent="0.25">
      <c r="B102" s="1"/>
      <c r="G102" s="2" t="s">
        <v>73</v>
      </c>
      <c r="I102" s="2">
        <f>I97/I101</f>
        <v>0.2154247137423464</v>
      </c>
    </row>
    <row r="103" spans="1:13" x14ac:dyDescent="0.25">
      <c r="B103" s="1"/>
    </row>
    <row r="104" spans="1:13" x14ac:dyDescent="0.25">
      <c r="A104" t="s">
        <v>21</v>
      </c>
      <c r="B104" s="1">
        <v>35064</v>
      </c>
      <c r="C104">
        <v>1995</v>
      </c>
      <c r="D104" t="s">
        <v>22</v>
      </c>
      <c r="E104" t="s">
        <v>9</v>
      </c>
      <c r="F104" t="s">
        <v>20</v>
      </c>
      <c r="G104" t="s">
        <v>23</v>
      </c>
      <c r="H104">
        <f t="shared" ref="H104:H105" si="25">K104/J104</f>
        <v>0.15278731682534033</v>
      </c>
      <c r="I104">
        <v>1349.0509999999999</v>
      </c>
      <c r="J104">
        <v>4676.6840000000002</v>
      </c>
      <c r="K104">
        <v>714.53800000000001</v>
      </c>
      <c r="L104">
        <f t="shared" ref="L104:L126" si="26">I104/J104</f>
        <v>0.28846315038604275</v>
      </c>
    </row>
    <row r="105" spans="1:13" x14ac:dyDescent="0.25">
      <c r="A105" t="s">
        <v>21</v>
      </c>
      <c r="B105" s="1">
        <v>35430</v>
      </c>
      <c r="C105">
        <v>1996</v>
      </c>
      <c r="D105" t="s">
        <v>22</v>
      </c>
      <c r="E105" t="s">
        <v>9</v>
      </c>
      <c r="F105" t="s">
        <v>20</v>
      </c>
      <c r="G105" t="s">
        <v>23</v>
      </c>
      <c r="H105">
        <f t="shared" si="25"/>
        <v>0.15341953390656063</v>
      </c>
      <c r="I105">
        <v>1362.202</v>
      </c>
      <c r="J105">
        <v>4757.973</v>
      </c>
      <c r="K105">
        <v>729.96600000000001</v>
      </c>
      <c r="L105">
        <f t="shared" si="26"/>
        <v>0.28629880833707966</v>
      </c>
      <c r="M105">
        <f t="shared" ref="M105:M121" si="27">(I105-I104)/I104</f>
        <v>9.7483341993742766E-3</v>
      </c>
    </row>
    <row r="106" spans="1:13" x14ac:dyDescent="0.25">
      <c r="A106" t="s">
        <v>21</v>
      </c>
      <c r="B106" s="1">
        <v>35795</v>
      </c>
      <c r="C106">
        <v>1997</v>
      </c>
      <c r="D106" t="s">
        <v>22</v>
      </c>
      <c r="E106" t="s">
        <v>9</v>
      </c>
      <c r="F106" t="s">
        <v>20</v>
      </c>
      <c r="G106" t="s">
        <v>23</v>
      </c>
      <c r="H106">
        <f t="shared" ref="H106:H126" si="28">K106/J106</f>
        <v>5.9746526098820411E-2</v>
      </c>
      <c r="I106">
        <v>1969.998</v>
      </c>
      <c r="J106">
        <v>16308.897999999999</v>
      </c>
      <c r="K106">
        <v>974.4</v>
      </c>
      <c r="L106">
        <f t="shared" si="26"/>
        <v>0.12079283345815273</v>
      </c>
      <c r="M106">
        <f t="shared" si="27"/>
        <v>0.446186395262964</v>
      </c>
    </row>
    <row r="107" spans="1:13" x14ac:dyDescent="0.25">
      <c r="A107" t="s">
        <v>21</v>
      </c>
      <c r="B107" s="1">
        <v>36160</v>
      </c>
      <c r="C107">
        <v>1998</v>
      </c>
      <c r="D107" t="s">
        <v>22</v>
      </c>
      <c r="E107" t="s">
        <v>9</v>
      </c>
      <c r="F107" t="s">
        <v>20</v>
      </c>
      <c r="G107" t="s">
        <v>23</v>
      </c>
      <c r="H107">
        <f t="shared" si="28"/>
        <v>7.1095968199886422E-2</v>
      </c>
      <c r="I107">
        <v>2433</v>
      </c>
      <c r="J107">
        <v>17610</v>
      </c>
      <c r="K107">
        <v>1252</v>
      </c>
      <c r="L107">
        <f t="shared" si="26"/>
        <v>0.13816013628620102</v>
      </c>
      <c r="M107">
        <f t="shared" si="27"/>
        <v>0.23502663454480663</v>
      </c>
    </row>
    <row r="108" spans="1:13" x14ac:dyDescent="0.25">
      <c r="A108" t="s">
        <v>21</v>
      </c>
      <c r="B108" s="1">
        <v>36525</v>
      </c>
      <c r="C108">
        <v>1999</v>
      </c>
      <c r="D108" t="s">
        <v>22</v>
      </c>
      <c r="E108" t="s">
        <v>9</v>
      </c>
      <c r="F108" t="s">
        <v>20</v>
      </c>
      <c r="G108" t="s">
        <v>23</v>
      </c>
      <c r="H108">
        <f t="shared" si="28"/>
        <v>6.9312850703707116E-2</v>
      </c>
      <c r="I108">
        <v>1795</v>
      </c>
      <c r="J108">
        <v>21742</v>
      </c>
      <c r="K108">
        <v>1507</v>
      </c>
      <c r="L108">
        <f t="shared" si="26"/>
        <v>8.2559102198509801E-2</v>
      </c>
      <c r="M108">
        <f t="shared" si="27"/>
        <v>-0.26222770242498972</v>
      </c>
    </row>
    <row r="109" spans="1:13" x14ac:dyDescent="0.25">
      <c r="A109" t="s">
        <v>21</v>
      </c>
      <c r="B109" s="1">
        <v>36891</v>
      </c>
      <c r="C109">
        <v>2000</v>
      </c>
      <c r="D109" t="s">
        <v>22</v>
      </c>
      <c r="E109" t="s">
        <v>9</v>
      </c>
      <c r="F109" t="s">
        <v>20</v>
      </c>
      <c r="G109" t="s">
        <v>23</v>
      </c>
      <c r="H109">
        <f t="shared" si="28"/>
        <v>3.6310850319968925E-2</v>
      </c>
      <c r="I109">
        <v>3406</v>
      </c>
      <c r="J109">
        <v>48911</v>
      </c>
      <c r="K109">
        <v>1776</v>
      </c>
      <c r="L109">
        <f t="shared" si="26"/>
        <v>6.9636687043814274E-2</v>
      </c>
      <c r="M109">
        <f t="shared" si="27"/>
        <v>0.89749303621169918</v>
      </c>
    </row>
    <row r="110" spans="1:13" x14ac:dyDescent="0.25">
      <c r="A110" t="s">
        <v>21</v>
      </c>
      <c r="B110" s="1">
        <v>37256</v>
      </c>
      <c r="C110">
        <v>2001</v>
      </c>
      <c r="D110" t="s">
        <v>22</v>
      </c>
      <c r="E110" t="s">
        <v>9</v>
      </c>
      <c r="F110" t="s">
        <v>20</v>
      </c>
      <c r="G110" t="s">
        <v>23</v>
      </c>
      <c r="H110">
        <f t="shared" si="28"/>
        <v>3.1897551383963836E-2</v>
      </c>
      <c r="I110">
        <v>4100</v>
      </c>
      <c r="J110">
        <v>59503</v>
      </c>
      <c r="K110">
        <v>1898</v>
      </c>
      <c r="L110">
        <f t="shared" si="26"/>
        <v>6.8904088869468763E-2</v>
      </c>
      <c r="M110">
        <f t="shared" si="27"/>
        <v>0.20375807398708162</v>
      </c>
    </row>
    <row r="111" spans="1:13" x14ac:dyDescent="0.25">
      <c r="A111" t="s">
        <v>21</v>
      </c>
      <c r="B111" s="1">
        <v>37621</v>
      </c>
      <c r="C111">
        <v>2002</v>
      </c>
      <c r="D111" t="s">
        <v>22</v>
      </c>
      <c r="E111" t="s">
        <v>9</v>
      </c>
      <c r="F111" t="s">
        <v>20</v>
      </c>
      <c r="G111" t="s">
        <v>23</v>
      </c>
      <c r="H111">
        <f t="shared" si="28"/>
        <v>6.6015450424567454E-2</v>
      </c>
      <c r="I111">
        <v>2500</v>
      </c>
      <c r="J111">
        <v>15663</v>
      </c>
      <c r="K111">
        <v>1034</v>
      </c>
      <c r="L111">
        <f t="shared" si="26"/>
        <v>0.15961182404392518</v>
      </c>
      <c r="M111">
        <f t="shared" si="27"/>
        <v>-0.3902439024390244</v>
      </c>
    </row>
    <row r="112" spans="1:13" x14ac:dyDescent="0.25">
      <c r="A112" t="s">
        <v>21</v>
      </c>
      <c r="B112" s="1">
        <v>37986</v>
      </c>
      <c r="C112">
        <v>2003</v>
      </c>
      <c r="D112" t="s">
        <v>22</v>
      </c>
      <c r="E112" t="s">
        <v>9</v>
      </c>
      <c r="F112" t="s">
        <v>20</v>
      </c>
      <c r="G112" t="s">
        <v>23</v>
      </c>
      <c r="H112">
        <f t="shared" si="28"/>
        <v>-5.9718335289338266E-2</v>
      </c>
      <c r="I112">
        <v>2530</v>
      </c>
      <c r="J112">
        <v>22154</v>
      </c>
      <c r="K112">
        <v>-1323</v>
      </c>
      <c r="L112">
        <f t="shared" si="26"/>
        <v>0.11420059582919563</v>
      </c>
      <c r="M112">
        <f t="shared" si="27"/>
        <v>1.2E-2</v>
      </c>
    </row>
    <row r="113" spans="1:13" x14ac:dyDescent="0.25">
      <c r="A113" t="s">
        <v>21</v>
      </c>
      <c r="B113" s="1">
        <v>38352</v>
      </c>
      <c r="C113">
        <v>2004</v>
      </c>
      <c r="D113" t="s">
        <v>22</v>
      </c>
      <c r="E113" t="s">
        <v>9</v>
      </c>
      <c r="F113" t="s">
        <v>20</v>
      </c>
      <c r="G113" t="s">
        <v>23</v>
      </c>
      <c r="H113">
        <f t="shared" si="28"/>
        <v>6.6213393769719589E-2</v>
      </c>
      <c r="I113">
        <v>2958</v>
      </c>
      <c r="J113">
        <v>22503</v>
      </c>
      <c r="K113">
        <v>1490</v>
      </c>
      <c r="L113">
        <f t="shared" si="26"/>
        <v>0.13144914011465139</v>
      </c>
      <c r="M113">
        <f t="shared" si="27"/>
        <v>0.1691699604743083</v>
      </c>
    </row>
    <row r="114" spans="1:13" x14ac:dyDescent="0.25">
      <c r="A114" t="s">
        <v>21</v>
      </c>
      <c r="B114" s="1">
        <v>38717</v>
      </c>
      <c r="C114">
        <v>2005</v>
      </c>
      <c r="D114" t="s">
        <v>22</v>
      </c>
      <c r="E114" t="s">
        <v>9</v>
      </c>
      <c r="F114" t="s">
        <v>20</v>
      </c>
      <c r="G114" t="s">
        <v>23</v>
      </c>
      <c r="H114">
        <f t="shared" si="28"/>
        <v>0.10892153350053745</v>
      </c>
      <c r="I114">
        <v>3616</v>
      </c>
      <c r="J114">
        <v>16746</v>
      </c>
      <c r="K114">
        <v>1824</v>
      </c>
      <c r="L114">
        <f t="shared" si="26"/>
        <v>0.21593216290457423</v>
      </c>
      <c r="M114">
        <f t="shared" si="27"/>
        <v>0.222447599729547</v>
      </c>
    </row>
    <row r="115" spans="1:13" x14ac:dyDescent="0.25">
      <c r="A115" t="s">
        <v>21</v>
      </c>
      <c r="B115" s="1">
        <v>39082</v>
      </c>
      <c r="C115">
        <v>2006</v>
      </c>
      <c r="D115" t="s">
        <v>22</v>
      </c>
      <c r="E115" t="s">
        <v>9</v>
      </c>
      <c r="F115" t="s">
        <v>20</v>
      </c>
      <c r="G115" t="s">
        <v>23</v>
      </c>
      <c r="H115">
        <f t="shared" si="28"/>
        <v>0.12269494204425711</v>
      </c>
      <c r="I115">
        <v>3312</v>
      </c>
      <c r="J115">
        <v>15184</v>
      </c>
      <c r="K115">
        <v>1863</v>
      </c>
      <c r="L115">
        <f t="shared" si="26"/>
        <v>0.21812434141201265</v>
      </c>
      <c r="M115">
        <f t="shared" si="27"/>
        <v>-8.4070796460176997E-2</v>
      </c>
    </row>
    <row r="116" spans="1:13" x14ac:dyDescent="0.25">
      <c r="A116" t="s">
        <v>21</v>
      </c>
      <c r="B116" s="1">
        <v>39447</v>
      </c>
      <c r="C116">
        <v>2007</v>
      </c>
      <c r="D116" t="s">
        <v>22</v>
      </c>
      <c r="E116" t="s">
        <v>9</v>
      </c>
      <c r="F116" t="s">
        <v>20</v>
      </c>
      <c r="G116" t="s">
        <v>23</v>
      </c>
      <c r="H116">
        <f t="shared" si="28"/>
        <v>0.11792452830188679</v>
      </c>
      <c r="I116">
        <v>2523</v>
      </c>
      <c r="J116">
        <v>12720</v>
      </c>
      <c r="K116">
        <v>1500</v>
      </c>
      <c r="L116">
        <f t="shared" si="26"/>
        <v>0.19834905660377358</v>
      </c>
      <c r="M116">
        <f t="shared" si="27"/>
        <v>-0.23822463768115942</v>
      </c>
    </row>
    <row r="117" spans="1:13" x14ac:dyDescent="0.25">
      <c r="A117" t="s">
        <v>21</v>
      </c>
      <c r="B117" s="1">
        <v>39813</v>
      </c>
      <c r="C117">
        <v>2008</v>
      </c>
      <c r="D117" t="s">
        <v>22</v>
      </c>
      <c r="E117" t="s">
        <v>9</v>
      </c>
      <c r="F117" t="s">
        <v>20</v>
      </c>
      <c r="G117" t="s">
        <v>23</v>
      </c>
      <c r="H117">
        <f t="shared" si="28"/>
        <v>0.10312712955251004</v>
      </c>
      <c r="I117">
        <v>2637</v>
      </c>
      <c r="J117">
        <v>13207</v>
      </c>
      <c r="K117">
        <v>1362</v>
      </c>
      <c r="L117">
        <f t="shared" si="26"/>
        <v>0.19966684334065268</v>
      </c>
      <c r="M117">
        <f t="shared" si="27"/>
        <v>4.5184304399524373E-2</v>
      </c>
    </row>
    <row r="118" spans="1:13" x14ac:dyDescent="0.25">
      <c r="A118" t="s">
        <v>21</v>
      </c>
      <c r="B118" s="1">
        <v>40178</v>
      </c>
      <c r="C118">
        <v>2009</v>
      </c>
      <c r="D118" t="s">
        <v>22</v>
      </c>
      <c r="E118" t="s">
        <v>9</v>
      </c>
      <c r="F118" t="s">
        <v>20</v>
      </c>
      <c r="G118" t="s">
        <v>23</v>
      </c>
      <c r="H118">
        <f t="shared" si="28"/>
        <v>8.4439556986882408E-2</v>
      </c>
      <c r="I118">
        <v>2713</v>
      </c>
      <c r="J118">
        <v>12731</v>
      </c>
      <c r="K118">
        <v>1075</v>
      </c>
      <c r="L118">
        <f t="shared" si="26"/>
        <v>0.21310187730735999</v>
      </c>
      <c r="M118">
        <f t="shared" si="27"/>
        <v>2.8820629503223359E-2</v>
      </c>
    </row>
    <row r="119" spans="1:13" x14ac:dyDescent="0.25">
      <c r="A119" t="s">
        <v>21</v>
      </c>
      <c r="B119" s="1">
        <v>40543</v>
      </c>
      <c r="C119">
        <v>2010</v>
      </c>
      <c r="D119" t="s">
        <v>22</v>
      </c>
      <c r="E119" t="s">
        <v>9</v>
      </c>
      <c r="F119" t="s">
        <v>20</v>
      </c>
      <c r="G119" t="s">
        <v>23</v>
      </c>
      <c r="H119">
        <f t="shared" si="28"/>
        <v>9.2488789237668165E-2</v>
      </c>
      <c r="I119">
        <v>3346</v>
      </c>
      <c r="J119">
        <v>14272</v>
      </c>
      <c r="K119">
        <v>1320</v>
      </c>
      <c r="L119">
        <f t="shared" si="26"/>
        <v>0.23444506726457398</v>
      </c>
      <c r="M119">
        <f t="shared" si="27"/>
        <v>0.23332104681164761</v>
      </c>
    </row>
    <row r="120" spans="1:13" x14ac:dyDescent="0.25">
      <c r="A120" t="s">
        <v>21</v>
      </c>
      <c r="B120" s="1">
        <v>40908</v>
      </c>
      <c r="C120">
        <v>2011</v>
      </c>
      <c r="D120" t="s">
        <v>22</v>
      </c>
      <c r="E120" t="s">
        <v>9</v>
      </c>
      <c r="F120" t="s">
        <v>20</v>
      </c>
      <c r="G120" t="s">
        <v>23</v>
      </c>
      <c r="H120">
        <f t="shared" si="28"/>
        <v>0.11742033175029253</v>
      </c>
      <c r="I120">
        <v>3146</v>
      </c>
      <c r="J120">
        <v>14529</v>
      </c>
      <c r="K120">
        <v>1706</v>
      </c>
      <c r="L120">
        <f t="shared" si="26"/>
        <v>0.2165324523367059</v>
      </c>
      <c r="M120">
        <f t="shared" si="27"/>
        <v>-5.9772863120143453E-2</v>
      </c>
    </row>
    <row r="121" spans="1:13" x14ac:dyDescent="0.25">
      <c r="A121" t="s">
        <v>21</v>
      </c>
      <c r="B121" s="1">
        <v>41274</v>
      </c>
      <c r="C121">
        <v>2012</v>
      </c>
      <c r="D121" t="s">
        <v>22</v>
      </c>
      <c r="E121" t="s">
        <v>9</v>
      </c>
      <c r="F121" t="s">
        <v>20</v>
      </c>
      <c r="G121" t="s">
        <v>23</v>
      </c>
      <c r="H121">
        <f t="shared" si="28"/>
        <v>9.0093762739502647E-2</v>
      </c>
      <c r="I121">
        <v>4339</v>
      </c>
      <c r="J121">
        <v>19624</v>
      </c>
      <c r="K121">
        <v>1768</v>
      </c>
      <c r="L121">
        <f t="shared" si="26"/>
        <v>0.22110680799021606</v>
      </c>
      <c r="M121">
        <f t="shared" si="27"/>
        <v>0.37921169739351557</v>
      </c>
    </row>
    <row r="122" spans="1:13" x14ac:dyDescent="0.25">
      <c r="A122" t="s">
        <v>21</v>
      </c>
      <c r="B122" s="1">
        <v>41639</v>
      </c>
      <c r="C122">
        <v>2013</v>
      </c>
      <c r="D122" t="s">
        <v>22</v>
      </c>
      <c r="E122" t="s">
        <v>9</v>
      </c>
      <c r="F122" t="s">
        <v>20</v>
      </c>
      <c r="G122" t="s">
        <v>23</v>
      </c>
      <c r="H122">
        <f t="shared" si="28"/>
        <v>0.10855839341724714</v>
      </c>
      <c r="I122">
        <v>6137</v>
      </c>
      <c r="J122">
        <v>24549</v>
      </c>
      <c r="K122">
        <v>2665</v>
      </c>
      <c r="L122">
        <f t="shared" si="26"/>
        <v>0.24998981628579575</v>
      </c>
      <c r="M122">
        <f t="shared" si="18"/>
        <v>0.41438119382346161</v>
      </c>
    </row>
    <row r="123" spans="1:13" x14ac:dyDescent="0.25">
      <c r="A123" t="s">
        <v>21</v>
      </c>
      <c r="B123" s="1">
        <v>42004</v>
      </c>
      <c r="C123">
        <v>2014</v>
      </c>
      <c r="D123" t="s">
        <v>22</v>
      </c>
      <c r="E123" t="s">
        <v>9</v>
      </c>
      <c r="F123" t="s">
        <v>20</v>
      </c>
      <c r="G123" t="s">
        <v>23</v>
      </c>
      <c r="H123">
        <f t="shared" si="28"/>
        <v>7.8687839531968243E-2</v>
      </c>
      <c r="I123">
        <v>5657</v>
      </c>
      <c r="J123">
        <v>23930</v>
      </c>
      <c r="K123">
        <v>1883</v>
      </c>
      <c r="L123">
        <f t="shared" si="26"/>
        <v>0.23639782699540327</v>
      </c>
      <c r="M123">
        <f t="shared" si="18"/>
        <v>-7.8214111129216224E-2</v>
      </c>
    </row>
    <row r="124" spans="1:13" x14ac:dyDescent="0.25">
      <c r="A124" t="s">
        <v>21</v>
      </c>
      <c r="B124" s="1">
        <v>42369</v>
      </c>
      <c r="C124">
        <v>2015</v>
      </c>
      <c r="D124" t="s">
        <v>22</v>
      </c>
      <c r="E124" t="s">
        <v>9</v>
      </c>
      <c r="F124" t="s">
        <v>20</v>
      </c>
      <c r="G124" t="s">
        <v>23</v>
      </c>
      <c r="H124">
        <f t="shared" si="28"/>
        <v>0.12003921735794365</v>
      </c>
      <c r="I124">
        <v>5746</v>
      </c>
      <c r="J124">
        <v>23459</v>
      </c>
      <c r="K124">
        <v>2816</v>
      </c>
      <c r="L124">
        <f t="shared" si="26"/>
        <v>0.24493797689586086</v>
      </c>
      <c r="M124">
        <f t="shared" si="18"/>
        <v>1.5732720523245536E-2</v>
      </c>
    </row>
    <row r="125" spans="1:13" x14ac:dyDescent="0.25">
      <c r="A125" t="s">
        <v>21</v>
      </c>
      <c r="B125" s="1">
        <v>42735</v>
      </c>
      <c r="C125">
        <v>2016</v>
      </c>
      <c r="D125" t="s">
        <v>22</v>
      </c>
      <c r="E125" t="s">
        <v>9</v>
      </c>
      <c r="F125" t="s">
        <v>20</v>
      </c>
      <c r="G125" t="s">
        <v>23</v>
      </c>
      <c r="H125">
        <f t="shared" si="28"/>
        <v>9.4576777709413723E-2</v>
      </c>
      <c r="I125">
        <v>5722</v>
      </c>
      <c r="J125">
        <v>22754</v>
      </c>
      <c r="K125">
        <v>2152</v>
      </c>
      <c r="L125">
        <f t="shared" si="26"/>
        <v>0.25147226861211214</v>
      </c>
      <c r="M125">
        <f t="shared" si="18"/>
        <v>-4.1768186564566656E-3</v>
      </c>
    </row>
    <row r="126" spans="1:13" x14ac:dyDescent="0.25">
      <c r="A126" t="s">
        <v>21</v>
      </c>
      <c r="B126" s="1">
        <v>43100</v>
      </c>
      <c r="C126">
        <v>2017</v>
      </c>
      <c r="D126" t="s">
        <v>22</v>
      </c>
      <c r="E126" t="s">
        <v>9</v>
      </c>
      <c r="F126" t="s">
        <v>20</v>
      </c>
      <c r="G126" t="s">
        <v>23</v>
      </c>
      <c r="H126">
        <f t="shared" si="28"/>
        <v>0.12981116061956291</v>
      </c>
      <c r="I126">
        <v>6129</v>
      </c>
      <c r="J126">
        <v>23565</v>
      </c>
      <c r="K126">
        <v>3059</v>
      </c>
      <c r="L126">
        <f t="shared" si="26"/>
        <v>0.26008911521323996</v>
      </c>
      <c r="M126">
        <f t="shared" si="18"/>
        <v>7.1128975882558551E-2</v>
      </c>
    </row>
    <row r="127" spans="1:13" x14ac:dyDescent="0.25">
      <c r="B127" s="1"/>
      <c r="H127" s="2" t="s">
        <v>60</v>
      </c>
      <c r="I127" s="2" t="s">
        <v>61</v>
      </c>
      <c r="J127" s="2" t="s">
        <v>6</v>
      </c>
      <c r="K127" s="2" t="s">
        <v>58</v>
      </c>
      <c r="L127" s="2" t="s">
        <v>62</v>
      </c>
      <c r="M127" s="2" t="s">
        <v>65</v>
      </c>
    </row>
    <row r="128" spans="1:13" x14ac:dyDescent="0.25">
      <c r="B128" s="1"/>
      <c r="G128" s="2" t="s">
        <v>66</v>
      </c>
      <c r="H128" s="3">
        <f>AVERAGE(H104:H126)</f>
        <v>8.7646307351863892E-2</v>
      </c>
      <c r="I128">
        <f t="shared" ref="I128:M128" si="29">AVERAGE(I104:I126)</f>
        <v>3453.3152608695655</v>
      </c>
      <c r="J128">
        <f t="shared" si="29"/>
        <v>20482.589347826088</v>
      </c>
      <c r="K128">
        <f t="shared" si="29"/>
        <v>1523.7349565217392</v>
      </c>
      <c r="L128" s="2">
        <f t="shared" si="29"/>
        <v>0.19218356433605746</v>
      </c>
      <c r="M128">
        <f t="shared" si="29"/>
        <v>0.10303089867435412</v>
      </c>
    </row>
    <row r="129" spans="1:13" x14ac:dyDescent="0.25">
      <c r="B129" s="1"/>
      <c r="G129" s="2" t="s">
        <v>67</v>
      </c>
      <c r="H129">
        <f>MEDIAN(H104:H126)</f>
        <v>9.2488789237668165E-2</v>
      </c>
      <c r="I129">
        <f t="shared" ref="I129:M129" si="30">MEDIAN(I104:I126)</f>
        <v>3146</v>
      </c>
      <c r="J129">
        <f t="shared" si="30"/>
        <v>17610</v>
      </c>
      <c r="K129">
        <f t="shared" si="30"/>
        <v>1507</v>
      </c>
      <c r="L129">
        <f t="shared" si="30"/>
        <v>0.21593216290457423</v>
      </c>
      <c r="M129">
        <f t="shared" si="30"/>
        <v>3.7002466951373866E-2</v>
      </c>
    </row>
    <row r="130" spans="1:13" x14ac:dyDescent="0.25">
      <c r="B130" s="1"/>
      <c r="G130" s="2" t="s">
        <v>68</v>
      </c>
      <c r="H130">
        <f>STDEV(H104:H126)</f>
        <v>4.5477872032865074E-2</v>
      </c>
      <c r="I130">
        <f t="shared" ref="I130:M130" si="31">STDEV(I104:I126)</f>
        <v>1505.3968567284303</v>
      </c>
      <c r="J130">
        <f t="shared" si="31"/>
        <v>12111.656483942119</v>
      </c>
      <c r="K130">
        <f t="shared" si="31"/>
        <v>869.43942930056824</v>
      </c>
      <c r="L130">
        <f t="shared" si="31"/>
        <v>6.7553479643312098E-2</v>
      </c>
      <c r="M130">
        <f t="shared" si="31"/>
        <v>0.27764697005212413</v>
      </c>
    </row>
    <row r="131" spans="1:13" x14ac:dyDescent="0.25">
      <c r="B131" s="1"/>
      <c r="G131" s="2" t="s">
        <v>69</v>
      </c>
      <c r="H131">
        <f>MAX(H104:H126)</f>
        <v>0.15341953390656063</v>
      </c>
      <c r="I131">
        <f t="shared" ref="I131:M131" si="32">MAX(I104:I126)</f>
        <v>6137</v>
      </c>
      <c r="J131">
        <f t="shared" si="32"/>
        <v>59503</v>
      </c>
      <c r="K131">
        <f t="shared" si="32"/>
        <v>3059</v>
      </c>
      <c r="L131">
        <f t="shared" si="32"/>
        <v>0.28846315038604275</v>
      </c>
      <c r="M131">
        <f t="shared" si="32"/>
        <v>0.89749303621169918</v>
      </c>
    </row>
    <row r="132" spans="1:13" x14ac:dyDescent="0.25">
      <c r="B132" s="1"/>
      <c r="G132" s="2" t="s">
        <v>70</v>
      </c>
      <c r="H132">
        <f>MIN(H104:H126)</f>
        <v>-5.9718335289338266E-2</v>
      </c>
      <c r="I132">
        <f t="shared" ref="I132:M132" si="33">MIN(I104:I126)</f>
        <v>1349.0509999999999</v>
      </c>
      <c r="J132">
        <f t="shared" si="33"/>
        <v>4676.6840000000002</v>
      </c>
      <c r="K132">
        <f t="shared" si="33"/>
        <v>-1323</v>
      </c>
      <c r="L132">
        <f t="shared" si="33"/>
        <v>6.8904088869468763E-2</v>
      </c>
      <c r="M132">
        <f t="shared" si="33"/>
        <v>-0.3902439024390244</v>
      </c>
    </row>
    <row r="133" spans="1:13" x14ac:dyDescent="0.25">
      <c r="B133" s="1"/>
      <c r="G133" s="2" t="s">
        <v>71</v>
      </c>
      <c r="H133" s="3">
        <f t="shared" ref="H133:M133" si="34">H130/H128</f>
        <v>0.51887949882805806</v>
      </c>
      <c r="I133">
        <f t="shared" si="34"/>
        <v>0.43592801207190168</v>
      </c>
      <c r="J133">
        <f t="shared" si="34"/>
        <v>0.59131471506201849</v>
      </c>
      <c r="K133">
        <f t="shared" si="34"/>
        <v>0.57059754754544412</v>
      </c>
      <c r="L133" s="2">
        <f t="shared" si="34"/>
        <v>0.3515049784652044</v>
      </c>
      <c r="M133">
        <f t="shared" si="34"/>
        <v>2.694793247700114</v>
      </c>
    </row>
    <row r="134" spans="1:13" x14ac:dyDescent="0.25">
      <c r="B134" s="1"/>
      <c r="G134" s="2" t="s">
        <v>72</v>
      </c>
      <c r="I134">
        <f>I126*(1+M129)</f>
        <v>6355.7881199449703</v>
      </c>
    </row>
    <row r="135" spans="1:13" x14ac:dyDescent="0.25">
      <c r="B135" s="1"/>
      <c r="G135" s="2" t="s">
        <v>73</v>
      </c>
      <c r="I135" s="2">
        <f>I130/I134</f>
        <v>0.23685447474316754</v>
      </c>
    </row>
    <row r="136" spans="1:13" x14ac:dyDescent="0.25">
      <c r="B136" s="1"/>
    </row>
    <row r="137" spans="1:13" x14ac:dyDescent="0.25">
      <c r="A137" t="s">
        <v>40</v>
      </c>
      <c r="B137" s="1">
        <v>35064</v>
      </c>
      <c r="C137">
        <v>1995</v>
      </c>
      <c r="D137" t="s">
        <v>41</v>
      </c>
      <c r="E137" t="s">
        <v>19</v>
      </c>
      <c r="F137" t="s">
        <v>10</v>
      </c>
      <c r="G137" t="s">
        <v>42</v>
      </c>
      <c r="H137">
        <f t="shared" ref="H137:H159" si="35">K137/J137</f>
        <v>9.4816850919337253E-2</v>
      </c>
      <c r="I137">
        <v>1789.6859999999999</v>
      </c>
      <c r="J137">
        <v>8289.6129999999994</v>
      </c>
      <c r="K137">
        <v>785.995</v>
      </c>
      <c r="L137">
        <f t="shared" ref="L137:L159" si="36">I137/J137</f>
        <v>0.2158950001646639</v>
      </c>
    </row>
    <row r="138" spans="1:13" x14ac:dyDescent="0.25">
      <c r="A138" t="s">
        <v>40</v>
      </c>
      <c r="B138" s="1">
        <v>35430</v>
      </c>
      <c r="C138">
        <v>1996</v>
      </c>
      <c r="D138" t="s">
        <v>41</v>
      </c>
      <c r="E138" t="s">
        <v>19</v>
      </c>
      <c r="F138" t="s">
        <v>10</v>
      </c>
      <c r="G138" t="s">
        <v>42</v>
      </c>
      <c r="H138">
        <f t="shared" si="35"/>
        <v>9.1085678530459013E-2</v>
      </c>
      <c r="I138">
        <v>1886.884</v>
      </c>
      <c r="J138">
        <v>8390.375</v>
      </c>
      <c r="K138">
        <v>764.24300000000005</v>
      </c>
      <c r="L138">
        <f t="shared" si="36"/>
        <v>0.2248867303308851</v>
      </c>
      <c r="M138">
        <f t="shared" ref="M138:M154" si="37">(I138-I137)/I137</f>
        <v>5.4310085679834391E-2</v>
      </c>
    </row>
    <row r="139" spans="1:13" x14ac:dyDescent="0.25">
      <c r="A139" t="s">
        <v>40</v>
      </c>
      <c r="B139" s="1">
        <v>35795</v>
      </c>
      <c r="C139">
        <v>1997</v>
      </c>
      <c r="D139" t="s">
        <v>41</v>
      </c>
      <c r="E139" t="s">
        <v>19</v>
      </c>
      <c r="F139" t="s">
        <v>10</v>
      </c>
      <c r="G139" t="s">
        <v>42</v>
      </c>
      <c r="H139">
        <f t="shared" si="35"/>
        <v>8.2086675390757188E-2</v>
      </c>
      <c r="I139">
        <v>1844.922</v>
      </c>
      <c r="J139">
        <v>9045.4509999999991</v>
      </c>
      <c r="K139">
        <v>742.51099999999997</v>
      </c>
      <c r="L139">
        <f t="shared" si="36"/>
        <v>0.20396130607528581</v>
      </c>
      <c r="M139">
        <f t="shared" si="37"/>
        <v>-2.223878097434712E-2</v>
      </c>
    </row>
    <row r="140" spans="1:13" x14ac:dyDescent="0.25">
      <c r="A140" t="s">
        <v>40</v>
      </c>
      <c r="B140" s="1">
        <v>36160</v>
      </c>
      <c r="C140">
        <v>1998</v>
      </c>
      <c r="D140" t="s">
        <v>41</v>
      </c>
      <c r="E140" t="s">
        <v>19</v>
      </c>
      <c r="F140" t="s">
        <v>10</v>
      </c>
      <c r="G140" t="s">
        <v>42</v>
      </c>
      <c r="H140">
        <f t="shared" si="35"/>
        <v>7.0465870252659144E-2</v>
      </c>
      <c r="I140">
        <v>1594.9590000000001</v>
      </c>
      <c r="J140">
        <v>10018.24</v>
      </c>
      <c r="K140">
        <v>705.94399999999996</v>
      </c>
      <c r="L140">
        <f t="shared" si="36"/>
        <v>0.15920550915130802</v>
      </c>
      <c r="M140">
        <f t="shared" si="37"/>
        <v>-0.13548702871991333</v>
      </c>
    </row>
    <row r="141" spans="1:13" x14ac:dyDescent="0.25">
      <c r="A141" t="s">
        <v>40</v>
      </c>
      <c r="B141" s="1">
        <v>36525</v>
      </c>
      <c r="C141">
        <v>1999</v>
      </c>
      <c r="D141" t="s">
        <v>41</v>
      </c>
      <c r="E141" t="s">
        <v>19</v>
      </c>
      <c r="F141" t="s">
        <v>10</v>
      </c>
      <c r="G141" t="s">
        <v>42</v>
      </c>
      <c r="H141">
        <f t="shared" si="35"/>
        <v>6.7114788004136505E-2</v>
      </c>
      <c r="I141">
        <v>1744</v>
      </c>
      <c r="J141">
        <v>9670</v>
      </c>
      <c r="K141">
        <v>649</v>
      </c>
      <c r="L141">
        <f t="shared" si="36"/>
        <v>0.18035160289555327</v>
      </c>
      <c r="M141">
        <f t="shared" si="37"/>
        <v>9.3445035264229315E-2</v>
      </c>
    </row>
    <row r="142" spans="1:13" x14ac:dyDescent="0.25">
      <c r="A142" t="s">
        <v>40</v>
      </c>
      <c r="B142" s="1">
        <v>36891</v>
      </c>
      <c r="C142">
        <v>2000</v>
      </c>
      <c r="D142" t="s">
        <v>41</v>
      </c>
      <c r="E142" t="s">
        <v>19</v>
      </c>
      <c r="F142" t="s">
        <v>10</v>
      </c>
      <c r="G142" t="s">
        <v>42</v>
      </c>
      <c r="H142">
        <f t="shared" si="35"/>
        <v>-0.16403516258427925</v>
      </c>
      <c r="I142">
        <v>-1729</v>
      </c>
      <c r="J142">
        <v>11717</v>
      </c>
      <c r="K142">
        <v>-1922</v>
      </c>
      <c r="L142">
        <f t="shared" si="36"/>
        <v>-0.14756336946317317</v>
      </c>
      <c r="M142">
        <f t="shared" si="37"/>
        <v>-1.9913990825688073</v>
      </c>
    </row>
    <row r="143" spans="1:13" x14ac:dyDescent="0.25">
      <c r="A143" t="s">
        <v>40</v>
      </c>
      <c r="B143" s="1">
        <v>37256</v>
      </c>
      <c r="C143">
        <v>2001</v>
      </c>
      <c r="D143" t="s">
        <v>41</v>
      </c>
      <c r="E143" t="s">
        <v>19</v>
      </c>
      <c r="F143" t="s">
        <v>10</v>
      </c>
      <c r="G143" t="s">
        <v>42</v>
      </c>
      <c r="H143">
        <f t="shared" si="35"/>
        <v>9.2427422175585874E-2</v>
      </c>
      <c r="I143">
        <v>5456</v>
      </c>
      <c r="J143">
        <v>11436</v>
      </c>
      <c r="K143">
        <v>1057</v>
      </c>
      <c r="L143">
        <f t="shared" si="36"/>
        <v>0.47708989157047921</v>
      </c>
      <c r="M143">
        <f t="shared" si="37"/>
        <v>-4.1555812608444187</v>
      </c>
    </row>
    <row r="144" spans="1:13" x14ac:dyDescent="0.25">
      <c r="A144" t="s">
        <v>40</v>
      </c>
      <c r="B144" s="1">
        <v>37621</v>
      </c>
      <c r="C144">
        <v>2002</v>
      </c>
      <c r="D144" t="s">
        <v>41</v>
      </c>
      <c r="E144" t="s">
        <v>19</v>
      </c>
      <c r="F144" t="s">
        <v>10</v>
      </c>
      <c r="G144" t="s">
        <v>42</v>
      </c>
      <c r="H144">
        <f t="shared" si="35"/>
        <v>9.5403899721448471E-2</v>
      </c>
      <c r="I144">
        <v>2372</v>
      </c>
      <c r="J144">
        <v>11488</v>
      </c>
      <c r="K144">
        <v>1096</v>
      </c>
      <c r="L144">
        <f t="shared" si="36"/>
        <v>0.20647632311977715</v>
      </c>
      <c r="M144">
        <f t="shared" si="37"/>
        <v>-0.56524926686217014</v>
      </c>
    </row>
    <row r="145" spans="1:13" x14ac:dyDescent="0.25">
      <c r="A145" t="s">
        <v>40</v>
      </c>
      <c r="B145" s="1">
        <v>37986</v>
      </c>
      <c r="C145">
        <v>2003</v>
      </c>
      <c r="D145" t="s">
        <v>41</v>
      </c>
      <c r="E145" t="s">
        <v>19</v>
      </c>
      <c r="F145" t="s">
        <v>10</v>
      </c>
      <c r="G145" t="s">
        <v>42</v>
      </c>
      <c r="H145">
        <f t="shared" si="35"/>
        <v>6.8479604449938197E-2</v>
      </c>
      <c r="I145">
        <v>2095</v>
      </c>
      <c r="J145">
        <v>12135</v>
      </c>
      <c r="K145">
        <v>831</v>
      </c>
      <c r="L145">
        <f t="shared" si="36"/>
        <v>0.17264112072517512</v>
      </c>
      <c r="M145">
        <f t="shared" si="37"/>
        <v>-0.11677908937605397</v>
      </c>
    </row>
    <row r="146" spans="1:13" x14ac:dyDescent="0.25">
      <c r="A146" t="s">
        <v>40</v>
      </c>
      <c r="B146" s="1">
        <v>38352</v>
      </c>
      <c r="C146">
        <v>2004</v>
      </c>
      <c r="D146" t="s">
        <v>41</v>
      </c>
      <c r="E146" t="s">
        <v>19</v>
      </c>
      <c r="F146" t="s">
        <v>10</v>
      </c>
      <c r="G146" t="s">
        <v>42</v>
      </c>
      <c r="H146">
        <f t="shared" si="35"/>
        <v>9.0401019707814487E-2</v>
      </c>
      <c r="I146">
        <v>2089</v>
      </c>
      <c r="J146">
        <v>10199</v>
      </c>
      <c r="K146">
        <v>922</v>
      </c>
      <c r="L146">
        <f t="shared" si="36"/>
        <v>0.20482400235317189</v>
      </c>
      <c r="M146">
        <f t="shared" si="37"/>
        <v>-2.8639618138424821E-3</v>
      </c>
    </row>
    <row r="147" spans="1:13" x14ac:dyDescent="0.25">
      <c r="A147" t="s">
        <v>40</v>
      </c>
      <c r="B147" s="1">
        <v>38717</v>
      </c>
      <c r="C147">
        <v>2005</v>
      </c>
      <c r="D147" t="s">
        <v>41</v>
      </c>
      <c r="E147" t="s">
        <v>19</v>
      </c>
      <c r="F147" t="s">
        <v>10</v>
      </c>
      <c r="G147" t="s">
        <v>42</v>
      </c>
      <c r="H147">
        <f t="shared" si="35"/>
        <v>9.7958150523118459E-2</v>
      </c>
      <c r="I147">
        <v>2303</v>
      </c>
      <c r="J147">
        <v>11852</v>
      </c>
      <c r="K147">
        <v>1161</v>
      </c>
      <c r="L147">
        <f t="shared" si="36"/>
        <v>0.19431319608504893</v>
      </c>
      <c r="M147">
        <f t="shared" si="37"/>
        <v>0.10244135950215415</v>
      </c>
    </row>
    <row r="148" spans="1:13" x14ac:dyDescent="0.25">
      <c r="A148" t="s">
        <v>40</v>
      </c>
      <c r="B148" s="1">
        <v>39082</v>
      </c>
      <c r="C148">
        <v>2006</v>
      </c>
      <c r="D148" t="s">
        <v>41</v>
      </c>
      <c r="E148" t="s">
        <v>19</v>
      </c>
      <c r="F148" t="s">
        <v>10</v>
      </c>
      <c r="G148" t="s">
        <v>42</v>
      </c>
      <c r="H148">
        <f t="shared" si="35"/>
        <v>9.7607352242116932E-2</v>
      </c>
      <c r="I148">
        <v>2490</v>
      </c>
      <c r="J148">
        <v>12622</v>
      </c>
      <c r="K148">
        <v>1232</v>
      </c>
      <c r="L148">
        <f t="shared" si="36"/>
        <v>0.19727459990492791</v>
      </c>
      <c r="M148">
        <f t="shared" si="37"/>
        <v>8.1198436821537129E-2</v>
      </c>
    </row>
    <row r="149" spans="1:13" x14ac:dyDescent="0.25">
      <c r="A149" t="s">
        <v>40</v>
      </c>
      <c r="B149" s="1">
        <v>39447</v>
      </c>
      <c r="C149">
        <v>2007</v>
      </c>
      <c r="D149" t="s">
        <v>41</v>
      </c>
      <c r="E149" t="s">
        <v>19</v>
      </c>
      <c r="F149" t="s">
        <v>10</v>
      </c>
      <c r="G149" t="s">
        <v>42</v>
      </c>
      <c r="H149">
        <f t="shared" si="35"/>
        <v>8.7622969572180284E-2</v>
      </c>
      <c r="I149">
        <v>2509</v>
      </c>
      <c r="J149">
        <v>13113</v>
      </c>
      <c r="K149">
        <v>1149</v>
      </c>
      <c r="L149">
        <f t="shared" si="36"/>
        <v>0.19133684130252421</v>
      </c>
      <c r="M149">
        <f t="shared" si="37"/>
        <v>7.6305220883534138E-3</v>
      </c>
    </row>
    <row r="150" spans="1:13" x14ac:dyDescent="0.25">
      <c r="A150" t="s">
        <v>40</v>
      </c>
      <c r="B150" s="1">
        <v>39813</v>
      </c>
      <c r="C150">
        <v>2008</v>
      </c>
      <c r="D150" t="s">
        <v>41</v>
      </c>
      <c r="E150" t="s">
        <v>19</v>
      </c>
      <c r="F150" t="s">
        <v>10</v>
      </c>
      <c r="G150" t="s">
        <v>42</v>
      </c>
      <c r="H150">
        <f t="shared" si="35"/>
        <v>8.9710884353741499E-2</v>
      </c>
      <c r="I150">
        <v>2563</v>
      </c>
      <c r="J150">
        <v>14112</v>
      </c>
      <c r="K150">
        <v>1266</v>
      </c>
      <c r="L150">
        <f t="shared" si="36"/>
        <v>0.18161848072562359</v>
      </c>
      <c r="M150">
        <f t="shared" si="37"/>
        <v>2.1522518931845355E-2</v>
      </c>
    </row>
    <row r="151" spans="1:13" x14ac:dyDescent="0.25">
      <c r="A151" t="s">
        <v>40</v>
      </c>
      <c r="B151" s="1">
        <v>40178</v>
      </c>
      <c r="C151">
        <v>2009</v>
      </c>
      <c r="D151" t="s">
        <v>41</v>
      </c>
      <c r="E151" t="s">
        <v>19</v>
      </c>
      <c r="F151" t="s">
        <v>10</v>
      </c>
      <c r="G151" t="s">
        <v>42</v>
      </c>
      <c r="H151">
        <f t="shared" si="35"/>
        <v>7.2809643232748161E-2</v>
      </c>
      <c r="I151">
        <v>2336</v>
      </c>
      <c r="J151">
        <v>12361</v>
      </c>
      <c r="K151">
        <v>900</v>
      </c>
      <c r="L151">
        <f t="shared" si="36"/>
        <v>0.18898147399077744</v>
      </c>
      <c r="M151">
        <f t="shared" si="37"/>
        <v>-8.8568084276238787E-2</v>
      </c>
    </row>
    <row r="152" spans="1:13" x14ac:dyDescent="0.25">
      <c r="A152" t="s">
        <v>40</v>
      </c>
      <c r="B152" s="1">
        <v>40543</v>
      </c>
      <c r="C152">
        <v>2010</v>
      </c>
      <c r="D152" t="s">
        <v>41</v>
      </c>
      <c r="E152" t="s">
        <v>19</v>
      </c>
      <c r="F152" t="s">
        <v>10</v>
      </c>
      <c r="G152" t="s">
        <v>42</v>
      </c>
      <c r="H152">
        <f t="shared" si="35"/>
        <v>0.10540736562172617</v>
      </c>
      <c r="I152">
        <v>2166</v>
      </c>
      <c r="J152">
        <v>12409</v>
      </c>
      <c r="K152">
        <v>1308</v>
      </c>
      <c r="L152">
        <f t="shared" si="36"/>
        <v>0.17455072930937224</v>
      </c>
      <c r="M152">
        <f t="shared" si="37"/>
        <v>-7.2773972602739725E-2</v>
      </c>
    </row>
    <row r="153" spans="1:13" x14ac:dyDescent="0.25">
      <c r="A153" t="s">
        <v>40</v>
      </c>
      <c r="B153" s="1">
        <v>40908</v>
      </c>
      <c r="C153">
        <v>2011</v>
      </c>
      <c r="D153" t="s">
        <v>41</v>
      </c>
      <c r="E153" t="s">
        <v>19</v>
      </c>
      <c r="F153" t="s">
        <v>10</v>
      </c>
      <c r="G153" t="s">
        <v>42</v>
      </c>
      <c r="H153">
        <f t="shared" si="35"/>
        <v>1.7241379310344827E-3</v>
      </c>
      <c r="I153">
        <v>2082</v>
      </c>
      <c r="J153">
        <v>12760</v>
      </c>
      <c r="K153">
        <v>22</v>
      </c>
      <c r="L153">
        <f t="shared" si="36"/>
        <v>0.16316614420062697</v>
      </c>
      <c r="M153">
        <f t="shared" si="37"/>
        <v>-3.8781163434903045E-2</v>
      </c>
    </row>
    <row r="154" spans="1:13" x14ac:dyDescent="0.25">
      <c r="A154" t="s">
        <v>40</v>
      </c>
      <c r="B154" s="1">
        <v>41274</v>
      </c>
      <c r="C154">
        <v>2012</v>
      </c>
      <c r="D154" t="s">
        <v>41</v>
      </c>
      <c r="E154" t="s">
        <v>19</v>
      </c>
      <c r="F154" t="s">
        <v>10</v>
      </c>
      <c r="G154" t="s">
        <v>42</v>
      </c>
      <c r="H154">
        <f t="shared" si="35"/>
        <v>-7.7558590456921258E-3</v>
      </c>
      <c r="I154">
        <v>2220</v>
      </c>
      <c r="J154">
        <v>11862</v>
      </c>
      <c r="K154">
        <v>-92</v>
      </c>
      <c r="L154">
        <f t="shared" si="36"/>
        <v>0.18715225088517956</v>
      </c>
      <c r="M154">
        <f t="shared" si="37"/>
        <v>6.6282420749279536E-2</v>
      </c>
    </row>
    <row r="155" spans="1:13" x14ac:dyDescent="0.25">
      <c r="A155" t="s">
        <v>40</v>
      </c>
      <c r="B155" s="1">
        <v>41639</v>
      </c>
      <c r="C155">
        <v>2013</v>
      </c>
      <c r="D155" t="s">
        <v>41</v>
      </c>
      <c r="E155" t="s">
        <v>19</v>
      </c>
      <c r="F155" t="s">
        <v>10</v>
      </c>
      <c r="G155" t="s">
        <v>42</v>
      </c>
      <c r="H155">
        <f t="shared" si="35"/>
        <v>8.0677211668388843E-2</v>
      </c>
      <c r="I155">
        <v>2290</v>
      </c>
      <c r="J155">
        <v>12581</v>
      </c>
      <c r="K155">
        <v>1015</v>
      </c>
      <c r="L155">
        <f t="shared" si="36"/>
        <v>0.18202050711390191</v>
      </c>
      <c r="M155">
        <f t="shared" si="18"/>
        <v>3.1531531531531529E-2</v>
      </c>
    </row>
    <row r="156" spans="1:13" x14ac:dyDescent="0.25">
      <c r="A156" t="s">
        <v>40</v>
      </c>
      <c r="B156" s="1">
        <v>42004</v>
      </c>
      <c r="C156">
        <v>2014</v>
      </c>
      <c r="D156" t="s">
        <v>41</v>
      </c>
      <c r="E156" t="s">
        <v>19</v>
      </c>
      <c r="F156" t="s">
        <v>10</v>
      </c>
      <c r="G156" t="s">
        <v>42</v>
      </c>
      <c r="H156">
        <f t="shared" si="35"/>
        <v>0.12853202117348841</v>
      </c>
      <c r="I156">
        <v>2629</v>
      </c>
      <c r="J156">
        <v>13413</v>
      </c>
      <c r="K156">
        <v>1724</v>
      </c>
      <c r="L156">
        <f t="shared" si="36"/>
        <v>0.19600387683590548</v>
      </c>
      <c r="M156">
        <f t="shared" si="18"/>
        <v>0.1480349344978166</v>
      </c>
    </row>
    <row r="157" spans="1:13" x14ac:dyDescent="0.25">
      <c r="A157" t="s">
        <v>40</v>
      </c>
      <c r="B157" s="1">
        <v>42369</v>
      </c>
      <c r="C157">
        <v>2015</v>
      </c>
      <c r="D157" t="s">
        <v>41</v>
      </c>
      <c r="E157" t="s">
        <v>19</v>
      </c>
      <c r="F157" t="s">
        <v>10</v>
      </c>
      <c r="G157" t="s">
        <v>42</v>
      </c>
      <c r="H157">
        <f t="shared" si="35"/>
        <v>9.8316556751128076E-2</v>
      </c>
      <c r="I157">
        <v>2008</v>
      </c>
      <c r="J157">
        <v>11524</v>
      </c>
      <c r="K157">
        <v>1133</v>
      </c>
      <c r="L157">
        <f t="shared" si="36"/>
        <v>0.17424505380076363</v>
      </c>
      <c r="M157">
        <f t="shared" si="18"/>
        <v>-0.23621148725751237</v>
      </c>
    </row>
    <row r="158" spans="1:13" x14ac:dyDescent="0.25">
      <c r="A158" t="s">
        <v>40</v>
      </c>
      <c r="B158" s="1">
        <v>42735</v>
      </c>
      <c r="C158">
        <v>2016</v>
      </c>
      <c r="D158" t="s">
        <v>41</v>
      </c>
      <c r="E158" t="s">
        <v>19</v>
      </c>
      <c r="F158" t="s">
        <v>10</v>
      </c>
      <c r="G158" t="s">
        <v>42</v>
      </c>
      <c r="H158">
        <f t="shared" si="35"/>
        <v>0.12081894009604853</v>
      </c>
      <c r="I158">
        <v>2092</v>
      </c>
      <c r="J158">
        <v>11869</v>
      </c>
      <c r="K158">
        <v>1434</v>
      </c>
      <c r="L158">
        <f t="shared" si="36"/>
        <v>0.17625747746229675</v>
      </c>
      <c r="M158">
        <f t="shared" si="18"/>
        <v>4.1832669322709161E-2</v>
      </c>
    </row>
    <row r="159" spans="1:13" x14ac:dyDescent="0.25">
      <c r="A159" t="s">
        <v>40</v>
      </c>
      <c r="B159" s="1">
        <v>43100</v>
      </c>
      <c r="C159">
        <v>2017</v>
      </c>
      <c r="D159" t="s">
        <v>41</v>
      </c>
      <c r="E159" t="s">
        <v>19</v>
      </c>
      <c r="F159" t="s">
        <v>10</v>
      </c>
      <c r="G159" t="s">
        <v>42</v>
      </c>
      <c r="H159">
        <f t="shared" si="35"/>
        <v>5.5925324675324677E-2</v>
      </c>
      <c r="I159">
        <v>2209</v>
      </c>
      <c r="J159">
        <v>12320</v>
      </c>
      <c r="K159">
        <v>689</v>
      </c>
      <c r="L159">
        <f t="shared" si="36"/>
        <v>0.17930194805194805</v>
      </c>
      <c r="M159">
        <f t="shared" si="18"/>
        <v>5.5927342256214152E-2</v>
      </c>
    </row>
    <row r="160" spans="1:13" x14ac:dyDescent="0.25">
      <c r="B160" s="1"/>
      <c r="H160" s="2" t="s">
        <v>60</v>
      </c>
      <c r="I160" s="2" t="s">
        <v>61</v>
      </c>
      <c r="J160" s="2" t="s">
        <v>6</v>
      </c>
      <c r="K160" s="2" t="s">
        <v>58</v>
      </c>
      <c r="L160" s="2" t="s">
        <v>62</v>
      </c>
      <c r="M160" s="2" t="s">
        <v>65</v>
      </c>
    </row>
    <row r="161" spans="1:13" x14ac:dyDescent="0.25">
      <c r="B161" s="1"/>
      <c r="G161" s="2" t="s">
        <v>66</v>
      </c>
      <c r="H161" s="3">
        <f>AVERAGE(H137:H159)</f>
        <v>7.0330493276661271E-2</v>
      </c>
      <c r="I161">
        <f t="shared" ref="I161:M161" si="38">AVERAGE(I137:I159)</f>
        <v>2132.1935217391306</v>
      </c>
      <c r="J161">
        <f t="shared" si="38"/>
        <v>11529.855608695652</v>
      </c>
      <c r="K161">
        <f t="shared" si="38"/>
        <v>807.50839130434781</v>
      </c>
      <c r="L161" s="2">
        <f t="shared" si="38"/>
        <v>0.18626046506921837</v>
      </c>
      <c r="M161">
        <f t="shared" si="38"/>
        <v>-0.30553528736752011</v>
      </c>
    </row>
    <row r="162" spans="1:13" x14ac:dyDescent="0.25">
      <c r="B162" s="1"/>
      <c r="G162" s="2" t="s">
        <v>67</v>
      </c>
      <c r="H162">
        <f>MEDIAN(H137:H159)</f>
        <v>8.9710884353741499E-2</v>
      </c>
      <c r="I162">
        <f t="shared" ref="I162:M162" si="39">MEDIAN(I137:I159)</f>
        <v>2166</v>
      </c>
      <c r="J162">
        <f t="shared" si="39"/>
        <v>11862</v>
      </c>
      <c r="K162">
        <f t="shared" si="39"/>
        <v>922</v>
      </c>
      <c r="L162">
        <f t="shared" si="39"/>
        <v>0.18715225088517956</v>
      </c>
      <c r="M162">
        <f t="shared" si="39"/>
        <v>2.3832801372554663E-3</v>
      </c>
    </row>
    <row r="163" spans="1:13" x14ac:dyDescent="0.25">
      <c r="B163" s="1"/>
      <c r="G163" s="2" t="s">
        <v>68</v>
      </c>
      <c r="H163">
        <f>STDEV(H137:H159)</f>
        <v>5.9881117241522799E-2</v>
      </c>
      <c r="I163">
        <f t="shared" ref="I163:M163" si="40">STDEV(I137:I159)</f>
        <v>1119.0282854588161</v>
      </c>
      <c r="J163">
        <f t="shared" si="40"/>
        <v>1558.013648001132</v>
      </c>
      <c r="K163">
        <f t="shared" si="40"/>
        <v>718.71114354135466</v>
      </c>
      <c r="L163">
        <f t="shared" si="40"/>
        <v>9.5757074611251783E-2</v>
      </c>
      <c r="M163">
        <f t="shared" si="40"/>
        <v>0.96768501501035942</v>
      </c>
    </row>
    <row r="164" spans="1:13" x14ac:dyDescent="0.25">
      <c r="B164" s="1"/>
      <c r="G164" s="2" t="s">
        <v>69</v>
      </c>
      <c r="H164">
        <f>MAX(H137:H159)</f>
        <v>0.12853202117348841</v>
      </c>
      <c r="I164">
        <f t="shared" ref="I164:M164" si="41">MAX(I137:I159)</f>
        <v>5456</v>
      </c>
      <c r="J164">
        <f t="shared" si="41"/>
        <v>14112</v>
      </c>
      <c r="K164">
        <f t="shared" si="41"/>
        <v>1724</v>
      </c>
      <c r="L164">
        <f t="shared" si="41"/>
        <v>0.47708989157047921</v>
      </c>
      <c r="M164">
        <f t="shared" si="41"/>
        <v>0.1480349344978166</v>
      </c>
    </row>
    <row r="165" spans="1:13" x14ac:dyDescent="0.25">
      <c r="B165" s="1"/>
      <c r="G165" s="2" t="s">
        <v>70</v>
      </c>
      <c r="H165">
        <f>MIN(H137:H159)</f>
        <v>-0.16403516258427925</v>
      </c>
      <c r="I165">
        <f t="shared" ref="I165:M165" si="42">MIN(I137:I159)</f>
        <v>-1729</v>
      </c>
      <c r="J165">
        <f t="shared" si="42"/>
        <v>8289.6129999999994</v>
      </c>
      <c r="K165">
        <f t="shared" si="42"/>
        <v>-1922</v>
      </c>
      <c r="L165">
        <f t="shared" si="42"/>
        <v>-0.14756336946317317</v>
      </c>
      <c r="M165">
        <f t="shared" si="42"/>
        <v>-4.1555812608444187</v>
      </c>
    </row>
    <row r="166" spans="1:13" x14ac:dyDescent="0.25">
      <c r="B166" s="1"/>
      <c r="G166" s="2" t="s">
        <v>71</v>
      </c>
      <c r="H166" s="3">
        <f t="shared" ref="H166:M166" si="43">H163/H161</f>
        <v>0.85142467302150959</v>
      </c>
      <c r="I166">
        <f t="shared" si="43"/>
        <v>0.52482491577315971</v>
      </c>
      <c r="J166">
        <f t="shared" si="43"/>
        <v>0.13512863481361384</v>
      </c>
      <c r="K166">
        <f t="shared" si="43"/>
        <v>0.89003551081424526</v>
      </c>
      <c r="L166" s="2">
        <f t="shared" si="43"/>
        <v>0.5141030576492247</v>
      </c>
      <c r="M166">
        <f t="shared" si="43"/>
        <v>-3.1671792261636784</v>
      </c>
    </row>
    <row r="167" spans="1:13" x14ac:dyDescent="0.25">
      <c r="B167" s="1"/>
      <c r="G167" s="2" t="s">
        <v>72</v>
      </c>
      <c r="I167">
        <f>I159*(1+M162)</f>
        <v>2214.264665823197</v>
      </c>
    </row>
    <row r="168" spans="1:13" x14ac:dyDescent="0.25">
      <c r="B168" s="1"/>
      <c r="G168" s="2" t="s">
        <v>73</v>
      </c>
      <c r="I168" s="2">
        <f>I163/I167</f>
        <v>0.50537241673537481</v>
      </c>
    </row>
    <row r="169" spans="1:13" x14ac:dyDescent="0.25">
      <c r="B169" s="1"/>
    </row>
    <row r="170" spans="1:13" x14ac:dyDescent="0.25">
      <c r="A170" t="s">
        <v>31</v>
      </c>
      <c r="B170" s="1">
        <v>35064</v>
      </c>
      <c r="C170">
        <v>1995</v>
      </c>
      <c r="D170" t="s">
        <v>32</v>
      </c>
      <c r="E170" t="s">
        <v>9</v>
      </c>
      <c r="F170" t="s">
        <v>20</v>
      </c>
      <c r="G170" t="s">
        <v>33</v>
      </c>
      <c r="H170">
        <f t="shared" ref="H170:H180" si="44">K170/J170</f>
        <v>8.5839896654859929E-2</v>
      </c>
      <c r="I170">
        <v>853.20799999999997</v>
      </c>
      <c r="J170">
        <v>3748.991</v>
      </c>
      <c r="K170">
        <v>321.81299999999999</v>
      </c>
      <c r="L170">
        <f t="shared" ref="L170:L192" si="45">I170/J170</f>
        <v>0.22758336843166602</v>
      </c>
    </row>
    <row r="171" spans="1:13" x14ac:dyDescent="0.25">
      <c r="A171" t="s">
        <v>31</v>
      </c>
      <c r="B171" s="1">
        <v>35430</v>
      </c>
      <c r="C171">
        <v>1996</v>
      </c>
      <c r="D171" t="s">
        <v>32</v>
      </c>
      <c r="E171" t="s">
        <v>9</v>
      </c>
      <c r="F171" t="s">
        <v>20</v>
      </c>
      <c r="G171" t="s">
        <v>33</v>
      </c>
      <c r="H171">
        <f t="shared" si="44"/>
        <v>9.3896651712960556E-3</v>
      </c>
      <c r="I171">
        <v>339.83300000000003</v>
      </c>
      <c r="J171">
        <v>3792.1480000000001</v>
      </c>
      <c r="K171">
        <v>35.606999999999999</v>
      </c>
      <c r="L171">
        <f t="shared" si="45"/>
        <v>8.9614909544669677E-2</v>
      </c>
      <c r="M171">
        <f t="shared" ref="M171:M192" si="46">(I171-I170)/I170</f>
        <v>-0.60169970276884421</v>
      </c>
    </row>
    <row r="172" spans="1:13" x14ac:dyDescent="0.25">
      <c r="A172" t="s">
        <v>31</v>
      </c>
      <c r="B172" s="1">
        <v>35795</v>
      </c>
      <c r="C172">
        <v>1997</v>
      </c>
      <c r="D172" t="s">
        <v>32</v>
      </c>
      <c r="E172" t="s">
        <v>9</v>
      </c>
      <c r="F172" t="s">
        <v>20</v>
      </c>
      <c r="G172" t="s">
        <v>33</v>
      </c>
      <c r="H172">
        <f t="shared" si="44"/>
        <v>-2.5992449161704661E-2</v>
      </c>
      <c r="I172">
        <v>203.43199999999999</v>
      </c>
      <c r="J172">
        <v>3834.806</v>
      </c>
      <c r="K172">
        <v>-99.676000000000002</v>
      </c>
      <c r="L172">
        <f t="shared" si="45"/>
        <v>5.3048837411853428E-2</v>
      </c>
      <c r="M172">
        <f t="shared" si="46"/>
        <v>-0.40137655848608</v>
      </c>
    </row>
    <row r="173" spans="1:13" x14ac:dyDescent="0.25">
      <c r="A173" t="s">
        <v>31</v>
      </c>
      <c r="B173" s="1">
        <v>36160</v>
      </c>
      <c r="C173">
        <v>1998</v>
      </c>
      <c r="D173" t="s">
        <v>32</v>
      </c>
      <c r="E173" t="s">
        <v>9</v>
      </c>
      <c r="F173" t="s">
        <v>20</v>
      </c>
      <c r="G173" t="s">
        <v>33</v>
      </c>
      <c r="H173">
        <f t="shared" si="44"/>
        <v>-3.1932625459363422E-2</v>
      </c>
      <c r="I173">
        <v>307.05900000000003</v>
      </c>
      <c r="J173">
        <v>3767.7139999999999</v>
      </c>
      <c r="K173">
        <v>-120.313</v>
      </c>
      <c r="L173">
        <f t="shared" si="45"/>
        <v>8.1497427883326604E-2</v>
      </c>
      <c r="M173">
        <f t="shared" si="46"/>
        <v>0.509393802351646</v>
      </c>
    </row>
    <row r="174" spans="1:13" x14ac:dyDescent="0.25">
      <c r="A174" t="s">
        <v>31</v>
      </c>
      <c r="B174" s="1">
        <v>36525</v>
      </c>
      <c r="C174">
        <v>1999</v>
      </c>
      <c r="D174" t="s">
        <v>32</v>
      </c>
      <c r="E174" t="s">
        <v>9</v>
      </c>
      <c r="F174" t="s">
        <v>20</v>
      </c>
      <c r="G174" t="s">
        <v>33</v>
      </c>
      <c r="H174">
        <f t="shared" si="44"/>
        <v>1.2741624212105292E-2</v>
      </c>
      <c r="I174">
        <v>525.41999999999996</v>
      </c>
      <c r="J174">
        <v>4471.2510000000002</v>
      </c>
      <c r="K174">
        <v>56.970999999999997</v>
      </c>
      <c r="L174">
        <f t="shared" si="45"/>
        <v>0.11751073692798725</v>
      </c>
      <c r="M174">
        <f t="shared" si="46"/>
        <v>0.71113694762244362</v>
      </c>
    </row>
    <row r="175" spans="1:13" x14ac:dyDescent="0.25">
      <c r="A175" t="s">
        <v>31</v>
      </c>
      <c r="B175" s="1">
        <v>36891</v>
      </c>
      <c r="C175">
        <v>2000</v>
      </c>
      <c r="D175" t="s">
        <v>32</v>
      </c>
      <c r="E175" t="s">
        <v>9</v>
      </c>
      <c r="F175" t="s">
        <v>20</v>
      </c>
      <c r="G175" t="s">
        <v>33</v>
      </c>
      <c r="H175">
        <f t="shared" si="44"/>
        <v>-2.4544721285364715E-3</v>
      </c>
      <c r="I175">
        <v>694.79399999999998</v>
      </c>
      <c r="J175">
        <v>5876.62</v>
      </c>
      <c r="K175">
        <v>-14.423999999999999</v>
      </c>
      <c r="L175">
        <f t="shared" si="45"/>
        <v>0.11823020715989803</v>
      </c>
      <c r="M175">
        <f t="shared" si="46"/>
        <v>0.32235925545278071</v>
      </c>
    </row>
    <row r="176" spans="1:13" x14ac:dyDescent="0.25">
      <c r="A176" t="s">
        <v>31</v>
      </c>
      <c r="B176" s="1">
        <v>37256</v>
      </c>
      <c r="C176">
        <v>2001</v>
      </c>
      <c r="D176" t="s">
        <v>32</v>
      </c>
      <c r="E176" t="s">
        <v>9</v>
      </c>
      <c r="F176" t="s">
        <v>20</v>
      </c>
      <c r="G176" t="s">
        <v>33</v>
      </c>
      <c r="H176">
        <f t="shared" si="44"/>
        <v>3.6480265866491238E-2</v>
      </c>
      <c r="I176">
        <v>539.17399999999998</v>
      </c>
      <c r="J176">
        <v>6873.826</v>
      </c>
      <c r="K176">
        <v>250.75899999999999</v>
      </c>
      <c r="L176">
        <f t="shared" si="45"/>
        <v>7.8438703569162202E-2</v>
      </c>
      <c r="M176">
        <f t="shared" si="46"/>
        <v>-0.22398005739830801</v>
      </c>
    </row>
    <row r="177" spans="1:13" x14ac:dyDescent="0.25">
      <c r="A177" t="s">
        <v>31</v>
      </c>
      <c r="B177" s="1">
        <v>37621</v>
      </c>
      <c r="C177">
        <v>2002</v>
      </c>
      <c r="D177" t="s">
        <v>32</v>
      </c>
      <c r="E177" t="s">
        <v>9</v>
      </c>
      <c r="F177" t="s">
        <v>20</v>
      </c>
      <c r="G177" t="s">
        <v>33</v>
      </c>
      <c r="H177">
        <f t="shared" si="44"/>
        <v>3.0225900591623868E-2</v>
      </c>
      <c r="I177">
        <v>466.65499999999997</v>
      </c>
      <c r="J177">
        <v>5216.3209999999999</v>
      </c>
      <c r="K177">
        <v>157.66800000000001</v>
      </c>
      <c r="L177">
        <f t="shared" si="45"/>
        <v>8.9460560421799187E-2</v>
      </c>
      <c r="M177">
        <f t="shared" si="46"/>
        <v>-0.13450017990481739</v>
      </c>
    </row>
    <row r="178" spans="1:13" x14ac:dyDescent="0.25">
      <c r="A178" t="s">
        <v>31</v>
      </c>
      <c r="B178" s="1">
        <v>37986</v>
      </c>
      <c r="C178">
        <v>2003</v>
      </c>
      <c r="D178" t="s">
        <v>32</v>
      </c>
      <c r="E178" t="s">
        <v>9</v>
      </c>
      <c r="F178" t="s">
        <v>20</v>
      </c>
      <c r="G178" t="s">
        <v>33</v>
      </c>
      <c r="H178">
        <f t="shared" si="44"/>
        <v>2.0096698783158645E-2</v>
      </c>
      <c r="I178">
        <v>493.36599999999999</v>
      </c>
      <c r="J178">
        <v>6069.1559999999999</v>
      </c>
      <c r="K178">
        <v>121.97</v>
      </c>
      <c r="L178">
        <f t="shared" si="45"/>
        <v>8.1290709943853803E-2</v>
      </c>
      <c r="M178">
        <f t="shared" si="46"/>
        <v>5.7239288125060302E-2</v>
      </c>
    </row>
    <row r="179" spans="1:13" x14ac:dyDescent="0.25">
      <c r="A179" t="s">
        <v>31</v>
      </c>
      <c r="B179" s="1">
        <v>38352</v>
      </c>
      <c r="C179">
        <v>2004</v>
      </c>
      <c r="D179" t="s">
        <v>32</v>
      </c>
      <c r="E179" t="s">
        <v>9</v>
      </c>
      <c r="F179" t="s">
        <v>20</v>
      </c>
      <c r="G179" t="s">
        <v>33</v>
      </c>
      <c r="H179">
        <f t="shared" si="44"/>
        <v>1.8267159924500866E-2</v>
      </c>
      <c r="I179">
        <v>412.952</v>
      </c>
      <c r="J179">
        <v>6686.6989999999996</v>
      </c>
      <c r="K179">
        <v>122.14700000000001</v>
      </c>
      <c r="L179">
        <f t="shared" si="45"/>
        <v>6.1757228791067167E-2</v>
      </c>
      <c r="M179">
        <f t="shared" si="46"/>
        <v>-0.16299055873327303</v>
      </c>
    </row>
    <row r="180" spans="1:13" x14ac:dyDescent="0.25">
      <c r="A180" t="s">
        <v>31</v>
      </c>
      <c r="B180" s="1">
        <v>38717</v>
      </c>
      <c r="C180">
        <v>2005</v>
      </c>
      <c r="D180" t="s">
        <v>32</v>
      </c>
      <c r="E180" t="s">
        <v>9</v>
      </c>
      <c r="F180" t="s">
        <v>20</v>
      </c>
      <c r="G180" t="s">
        <v>33</v>
      </c>
      <c r="H180">
        <f t="shared" si="44"/>
        <v>-3.3515740011003881E-2</v>
      </c>
      <c r="I180">
        <v>-109.72199999999999</v>
      </c>
      <c r="J180">
        <v>7397.39</v>
      </c>
      <c r="K180">
        <v>-247.929</v>
      </c>
      <c r="L180">
        <f t="shared" si="45"/>
        <v>-1.483252877028249E-2</v>
      </c>
      <c r="M180">
        <f t="shared" si="46"/>
        <v>-1.2657015827505376</v>
      </c>
    </row>
    <row r="181" spans="1:13" x14ac:dyDescent="0.25">
      <c r="A181" t="s">
        <v>31</v>
      </c>
      <c r="B181" s="1">
        <v>39082</v>
      </c>
      <c r="C181">
        <v>2006</v>
      </c>
      <c r="D181" t="s">
        <v>32</v>
      </c>
      <c r="E181" t="s">
        <v>9</v>
      </c>
      <c r="F181" t="s">
        <v>20</v>
      </c>
      <c r="G181" t="s">
        <v>33</v>
      </c>
      <c r="H181">
        <f t="shared" ref="H181:H192" si="47">K181/J181</f>
        <v>6.9161848518706381E-2</v>
      </c>
      <c r="I181">
        <v>234.22399999999999</v>
      </c>
      <c r="J181">
        <v>6884.3879999999999</v>
      </c>
      <c r="K181">
        <v>476.137</v>
      </c>
      <c r="L181">
        <f t="shared" si="45"/>
        <v>3.4022486820905501E-2</v>
      </c>
      <c r="M181">
        <f t="shared" si="46"/>
        <v>-3.1347040702867246</v>
      </c>
    </row>
    <row r="182" spans="1:13" x14ac:dyDescent="0.25">
      <c r="A182" t="s">
        <v>31</v>
      </c>
      <c r="B182" s="1">
        <v>39447</v>
      </c>
      <c r="C182">
        <v>2007</v>
      </c>
      <c r="D182" t="s">
        <v>32</v>
      </c>
      <c r="E182" t="s">
        <v>9</v>
      </c>
      <c r="F182" t="s">
        <v>20</v>
      </c>
      <c r="G182" t="s">
        <v>33</v>
      </c>
      <c r="H182">
        <f t="shared" si="47"/>
        <v>4.3289628399859441E-2</v>
      </c>
      <c r="I182">
        <v>539.63699999999994</v>
      </c>
      <c r="J182">
        <v>5822.2259999999997</v>
      </c>
      <c r="K182">
        <v>252.042</v>
      </c>
      <c r="L182">
        <f t="shared" si="45"/>
        <v>9.2685684135243113E-2</v>
      </c>
      <c r="M182">
        <f t="shared" si="46"/>
        <v>1.3039355488762892</v>
      </c>
    </row>
    <row r="183" spans="1:13" x14ac:dyDescent="0.25">
      <c r="A183" t="s">
        <v>31</v>
      </c>
      <c r="B183" s="1">
        <v>39813</v>
      </c>
      <c r="C183">
        <v>2008</v>
      </c>
      <c r="D183" t="s">
        <v>32</v>
      </c>
      <c r="E183" t="s">
        <v>9</v>
      </c>
      <c r="F183" t="s">
        <v>20</v>
      </c>
      <c r="G183" t="s">
        <v>33</v>
      </c>
      <c r="H183">
        <f t="shared" si="47"/>
        <v>4.5928040833813924E-2</v>
      </c>
      <c r="I183">
        <v>640.26499999999999</v>
      </c>
      <c r="J183">
        <v>5800.0950000000003</v>
      </c>
      <c r="K183">
        <v>266.387</v>
      </c>
      <c r="L183">
        <f t="shared" si="45"/>
        <v>0.11038870915045357</v>
      </c>
      <c r="M183">
        <f t="shared" si="46"/>
        <v>0.18647349977855493</v>
      </c>
    </row>
    <row r="184" spans="1:13" x14ac:dyDescent="0.25">
      <c r="A184" t="s">
        <v>31</v>
      </c>
      <c r="B184" s="1">
        <v>40178</v>
      </c>
      <c r="C184">
        <v>2009</v>
      </c>
      <c r="D184" t="s">
        <v>32</v>
      </c>
      <c r="E184" t="s">
        <v>9</v>
      </c>
      <c r="F184" t="s">
        <v>20</v>
      </c>
      <c r="G184" t="s">
        <v>33</v>
      </c>
      <c r="H184">
        <f t="shared" si="47"/>
        <v>6.1696170370792523E-2</v>
      </c>
      <c r="I184">
        <v>751.375</v>
      </c>
      <c r="J184">
        <v>5439.43</v>
      </c>
      <c r="K184">
        <v>335.59199999999998</v>
      </c>
      <c r="L184">
        <f t="shared" si="45"/>
        <v>0.13813487810303651</v>
      </c>
      <c r="M184">
        <f t="shared" si="46"/>
        <v>0.17353751962078204</v>
      </c>
    </row>
    <row r="185" spans="1:13" x14ac:dyDescent="0.25">
      <c r="A185" t="s">
        <v>31</v>
      </c>
      <c r="B185" s="1">
        <v>40543</v>
      </c>
      <c r="C185">
        <v>2010</v>
      </c>
      <c r="D185" t="s">
        <v>32</v>
      </c>
      <c r="E185" t="s">
        <v>9</v>
      </c>
      <c r="F185" t="s">
        <v>20</v>
      </c>
      <c r="G185" t="s">
        <v>33</v>
      </c>
      <c r="H185">
        <f t="shared" si="47"/>
        <v>7.920289365389134E-2</v>
      </c>
      <c r="I185">
        <v>799.89099999999996</v>
      </c>
      <c r="J185">
        <v>4898.1670000000004</v>
      </c>
      <c r="K185">
        <v>387.94900000000001</v>
      </c>
      <c r="L185">
        <f t="shared" si="45"/>
        <v>0.16330415030765588</v>
      </c>
      <c r="M185">
        <f t="shared" si="46"/>
        <v>6.4569622359008441E-2</v>
      </c>
    </row>
    <row r="186" spans="1:13" x14ac:dyDescent="0.25">
      <c r="A186" t="s">
        <v>31</v>
      </c>
      <c r="B186" s="1">
        <v>40908</v>
      </c>
      <c r="C186">
        <v>2011</v>
      </c>
      <c r="D186" t="s">
        <v>32</v>
      </c>
      <c r="E186" t="s">
        <v>9</v>
      </c>
      <c r="F186" t="s">
        <v>20</v>
      </c>
      <c r="G186" t="s">
        <v>33</v>
      </c>
      <c r="H186">
        <f t="shared" si="47"/>
        <v>8.8384083237919964E-2</v>
      </c>
      <c r="I186">
        <v>824.17600000000004</v>
      </c>
      <c r="J186">
        <v>4465.6570000000002</v>
      </c>
      <c r="K186">
        <v>394.69299999999998</v>
      </c>
      <c r="L186">
        <f t="shared" si="45"/>
        <v>0.18455873346295965</v>
      </c>
      <c r="M186">
        <f t="shared" si="46"/>
        <v>3.0360386602674719E-2</v>
      </c>
    </row>
    <row r="187" spans="1:13" x14ac:dyDescent="0.25">
      <c r="A187" t="s">
        <v>31</v>
      </c>
      <c r="B187" s="1">
        <v>41274</v>
      </c>
      <c r="C187">
        <v>2012</v>
      </c>
      <c r="D187" t="s">
        <v>32</v>
      </c>
      <c r="E187" t="s">
        <v>9</v>
      </c>
      <c r="F187" t="s">
        <v>20</v>
      </c>
      <c r="G187" t="s">
        <v>33</v>
      </c>
      <c r="H187">
        <f t="shared" si="47"/>
        <v>8.3832141575734084E-2</v>
      </c>
      <c r="I187">
        <v>1118.2059999999999</v>
      </c>
      <c r="J187">
        <v>6273.7870000000003</v>
      </c>
      <c r="K187">
        <v>525.94500000000005</v>
      </c>
      <c r="L187">
        <f t="shared" si="45"/>
        <v>0.17823461332047133</v>
      </c>
      <c r="M187">
        <f t="shared" si="46"/>
        <v>0.35675632389198403</v>
      </c>
    </row>
    <row r="188" spans="1:13" x14ac:dyDescent="0.25">
      <c r="A188" t="s">
        <v>31</v>
      </c>
      <c r="B188" s="1">
        <v>41639</v>
      </c>
      <c r="C188">
        <v>2013</v>
      </c>
      <c r="D188" t="s">
        <v>32</v>
      </c>
      <c r="E188" t="s">
        <v>9</v>
      </c>
      <c r="F188" t="s">
        <v>20</v>
      </c>
      <c r="G188" t="s">
        <v>33</v>
      </c>
      <c r="H188">
        <f t="shared" si="47"/>
        <v>0.10765443617244498</v>
      </c>
      <c r="I188">
        <v>1529.4349999999999</v>
      </c>
      <c r="J188">
        <v>7301.2039999999997</v>
      </c>
      <c r="K188">
        <v>786.00699999999995</v>
      </c>
      <c r="L188">
        <f t="shared" si="45"/>
        <v>0.20947709446277626</v>
      </c>
      <c r="M188">
        <f t="shared" si="46"/>
        <v>0.36775781922114537</v>
      </c>
    </row>
    <row r="189" spans="1:13" x14ac:dyDescent="0.25">
      <c r="A189" t="s">
        <v>31</v>
      </c>
      <c r="B189" s="1">
        <v>42004</v>
      </c>
      <c r="C189">
        <v>2014</v>
      </c>
      <c r="D189" t="s">
        <v>32</v>
      </c>
      <c r="E189" t="s">
        <v>9</v>
      </c>
      <c r="F189" t="s">
        <v>20</v>
      </c>
      <c r="G189" t="s">
        <v>33</v>
      </c>
      <c r="H189">
        <f t="shared" si="47"/>
        <v>0.10585911182021469</v>
      </c>
      <c r="I189">
        <v>1632.8489999999999</v>
      </c>
      <c r="J189">
        <v>7741.8559999999998</v>
      </c>
      <c r="K189">
        <v>819.54600000000005</v>
      </c>
      <c r="L189">
        <f t="shared" si="45"/>
        <v>0.2109118278614327</v>
      </c>
      <c r="M189">
        <f t="shared" si="46"/>
        <v>6.7615818913520351E-2</v>
      </c>
    </row>
    <row r="190" spans="1:13" x14ac:dyDescent="0.25">
      <c r="A190" t="s">
        <v>31</v>
      </c>
      <c r="B190" s="1">
        <v>42369</v>
      </c>
      <c r="C190">
        <v>2015</v>
      </c>
      <c r="D190" t="s">
        <v>32</v>
      </c>
      <c r="E190" t="s">
        <v>9</v>
      </c>
      <c r="F190" t="s">
        <v>20</v>
      </c>
      <c r="G190" t="s">
        <v>33</v>
      </c>
      <c r="H190">
        <f t="shared" si="47"/>
        <v>0.11043420554589056</v>
      </c>
      <c r="I190">
        <v>1764.164</v>
      </c>
      <c r="J190">
        <v>7954.8270000000002</v>
      </c>
      <c r="K190">
        <v>878.48500000000001</v>
      </c>
      <c r="L190">
        <f t="shared" si="45"/>
        <v>0.22177276765415513</v>
      </c>
      <c r="M190">
        <f t="shared" si="46"/>
        <v>8.0420786000420158E-2</v>
      </c>
    </row>
    <row r="191" spans="1:13" x14ac:dyDescent="0.25">
      <c r="A191" t="s">
        <v>31</v>
      </c>
      <c r="B191" s="1">
        <v>42735</v>
      </c>
      <c r="C191">
        <v>2016</v>
      </c>
      <c r="D191" t="s">
        <v>32</v>
      </c>
      <c r="E191" t="s">
        <v>9</v>
      </c>
      <c r="F191" t="s">
        <v>20</v>
      </c>
      <c r="G191" t="s">
        <v>33</v>
      </c>
      <c r="H191">
        <f t="shared" si="47"/>
        <v>0.12335202089138697</v>
      </c>
      <c r="I191">
        <v>1832.3589999999999</v>
      </c>
      <c r="J191">
        <v>7639.1289999999999</v>
      </c>
      <c r="K191">
        <v>942.30200000000002</v>
      </c>
      <c r="L191">
        <f t="shared" si="45"/>
        <v>0.23986491130075169</v>
      </c>
      <c r="M191">
        <f t="shared" si="46"/>
        <v>3.8655703211266039E-2</v>
      </c>
    </row>
    <row r="192" spans="1:13" x14ac:dyDescent="0.25">
      <c r="A192" t="s">
        <v>31</v>
      </c>
      <c r="B192" s="1">
        <v>43100</v>
      </c>
      <c r="C192">
        <v>2017</v>
      </c>
      <c r="D192" t="s">
        <v>32</v>
      </c>
      <c r="E192" t="s">
        <v>9</v>
      </c>
      <c r="F192" t="s">
        <v>20</v>
      </c>
      <c r="G192" t="s">
        <v>33</v>
      </c>
      <c r="H192">
        <f t="shared" si="47"/>
        <v>0.12745125356813355</v>
      </c>
      <c r="I192">
        <v>1918.154</v>
      </c>
      <c r="J192">
        <v>7751.9520000000002</v>
      </c>
      <c r="K192">
        <v>987.99599999999998</v>
      </c>
      <c r="L192">
        <f t="shared" si="45"/>
        <v>0.24744141862591512</v>
      </c>
      <c r="M192">
        <f t="shared" si="46"/>
        <v>4.6822156575212652E-2</v>
      </c>
    </row>
    <row r="193" spans="1:13" x14ac:dyDescent="0.25">
      <c r="B193" s="1"/>
      <c r="H193" s="2" t="s">
        <v>60</v>
      </c>
      <c r="I193" s="2" t="s">
        <v>61</v>
      </c>
      <c r="J193" s="2" t="s">
        <v>6</v>
      </c>
      <c r="K193" s="2" t="s">
        <v>58</v>
      </c>
      <c r="L193" s="2" t="s">
        <v>62</v>
      </c>
      <c r="M193" s="2" t="s">
        <v>65</v>
      </c>
    </row>
    <row r="194" spans="1:13" x14ac:dyDescent="0.25">
      <c r="B194" s="1"/>
      <c r="G194" s="2" t="s">
        <v>66</v>
      </c>
      <c r="H194" s="3">
        <f>AVERAGE(H170:H192)</f>
        <v>5.0669206914444168E-2</v>
      </c>
      <c r="I194">
        <f t="shared" ref="I194:M194" si="48">AVERAGE(I170:I192)</f>
        <v>796.12634782608689</v>
      </c>
      <c r="J194">
        <f t="shared" si="48"/>
        <v>5900.3321739130424</v>
      </c>
      <c r="K194">
        <f t="shared" si="48"/>
        <v>332.07278260869566</v>
      </c>
      <c r="L194" s="2">
        <f t="shared" si="48"/>
        <v>0.13106075810959811</v>
      </c>
      <c r="M194">
        <f t="shared" si="48"/>
        <v>-7.3087192351172559E-2</v>
      </c>
    </row>
    <row r="195" spans="1:13" x14ac:dyDescent="0.25">
      <c r="B195" s="1"/>
      <c r="G195" s="2" t="s">
        <v>67</v>
      </c>
      <c r="H195">
        <f>MEDIAN(H170:H192)</f>
        <v>4.5928040833813924E-2</v>
      </c>
      <c r="I195">
        <f t="shared" ref="I195:M195" si="49">MEDIAN(I170:I192)</f>
        <v>640.26499999999999</v>
      </c>
      <c r="J195">
        <f t="shared" si="49"/>
        <v>5876.62</v>
      </c>
      <c r="K195">
        <f t="shared" si="49"/>
        <v>266.387</v>
      </c>
      <c r="L195">
        <f t="shared" si="49"/>
        <v>0.11751073692798725</v>
      </c>
      <c r="M195">
        <f t="shared" si="49"/>
        <v>6.0904455242034375E-2</v>
      </c>
    </row>
    <row r="196" spans="1:13" x14ac:dyDescent="0.25">
      <c r="B196" s="1"/>
      <c r="G196" s="2" t="s">
        <v>68</v>
      </c>
      <c r="H196">
        <f>STDEV(H170:H192)</f>
        <v>4.9778076198739946E-2</v>
      </c>
      <c r="I196">
        <f t="shared" ref="I196:M196" si="50">STDEV(I170:I192)</f>
        <v>569.65417146080108</v>
      </c>
      <c r="J196">
        <f t="shared" si="50"/>
        <v>1424.7675024215143</v>
      </c>
      <c r="K196">
        <f t="shared" si="50"/>
        <v>354.03037762880757</v>
      </c>
      <c r="L196">
        <f t="shared" si="50"/>
        <v>7.2807281282382896E-2</v>
      </c>
      <c r="M196">
        <f t="shared" si="50"/>
        <v>0.84088060065664827</v>
      </c>
    </row>
    <row r="197" spans="1:13" x14ac:dyDescent="0.25">
      <c r="B197" s="1"/>
      <c r="G197" s="2" t="s">
        <v>69</v>
      </c>
      <c r="H197">
        <f>MAX(H170:H192)</f>
        <v>0.12745125356813355</v>
      </c>
      <c r="I197">
        <f t="shared" ref="I197:M197" si="51">MAX(I170:I192)</f>
        <v>1918.154</v>
      </c>
      <c r="J197">
        <f t="shared" si="51"/>
        <v>7954.8270000000002</v>
      </c>
      <c r="K197">
        <f t="shared" si="51"/>
        <v>987.99599999999998</v>
      </c>
      <c r="L197">
        <f t="shared" si="51"/>
        <v>0.24744141862591512</v>
      </c>
      <c r="M197">
        <f t="shared" si="51"/>
        <v>1.3039355488762892</v>
      </c>
    </row>
    <row r="198" spans="1:13" x14ac:dyDescent="0.25">
      <c r="B198" s="1"/>
      <c r="G198" s="2" t="s">
        <v>70</v>
      </c>
      <c r="H198">
        <f>MIN(H170:H192)</f>
        <v>-3.3515740011003881E-2</v>
      </c>
      <c r="I198">
        <f t="shared" ref="I198:M198" si="52">MIN(I170:I192)</f>
        <v>-109.72199999999999</v>
      </c>
      <c r="J198">
        <f t="shared" si="52"/>
        <v>3748.991</v>
      </c>
      <c r="K198">
        <f t="shared" si="52"/>
        <v>-247.929</v>
      </c>
      <c r="L198">
        <f t="shared" si="52"/>
        <v>-1.483252877028249E-2</v>
      </c>
      <c r="M198">
        <f t="shared" si="52"/>
        <v>-3.1347040702867246</v>
      </c>
    </row>
    <row r="199" spans="1:13" x14ac:dyDescent="0.25">
      <c r="B199" s="1"/>
      <c r="G199" s="2" t="s">
        <v>71</v>
      </c>
      <c r="H199" s="3">
        <f t="shared" ref="H199:M199" si="53">H196/H194</f>
        <v>0.98241277553033524</v>
      </c>
      <c r="I199">
        <f t="shared" si="53"/>
        <v>0.71553236872050052</v>
      </c>
      <c r="J199">
        <f t="shared" si="53"/>
        <v>0.24147242230205193</v>
      </c>
      <c r="K199">
        <f t="shared" si="53"/>
        <v>1.066122838636812</v>
      </c>
      <c r="L199" s="2">
        <f t="shared" si="53"/>
        <v>0.5555231202119143</v>
      </c>
      <c r="M199">
        <f t="shared" si="53"/>
        <v>-11.505170380828806</v>
      </c>
    </row>
    <row r="200" spans="1:13" x14ac:dyDescent="0.25">
      <c r="B200" s="1"/>
      <c r="G200" s="2" t="s">
        <v>72</v>
      </c>
      <c r="I200">
        <f>I192*(1+M195)</f>
        <v>2034.9781244403291</v>
      </c>
    </row>
    <row r="201" spans="1:13" x14ac:dyDescent="0.25">
      <c r="B201" s="1"/>
      <c r="G201" s="2" t="s">
        <v>73</v>
      </c>
      <c r="I201" s="2">
        <f>I196/I200</f>
        <v>0.27993134895121807</v>
      </c>
    </row>
    <row r="202" spans="1:13" x14ac:dyDescent="0.25">
      <c r="B202" s="1"/>
    </row>
    <row r="203" spans="1:13" x14ac:dyDescent="0.25">
      <c r="A203" t="s">
        <v>34</v>
      </c>
      <c r="B203" s="1">
        <v>35064</v>
      </c>
      <c r="C203">
        <v>1995</v>
      </c>
      <c r="D203" t="s">
        <v>35</v>
      </c>
      <c r="E203" t="s">
        <v>9</v>
      </c>
      <c r="F203" t="s">
        <v>20</v>
      </c>
      <c r="G203" t="s">
        <v>36</v>
      </c>
      <c r="H203">
        <f t="shared" ref="H203:H225" si="54">K203/J203</f>
        <v>9.6200031181909576E-2</v>
      </c>
      <c r="I203">
        <v>270.964</v>
      </c>
      <c r="J203">
        <v>1302.037</v>
      </c>
      <c r="K203">
        <v>125.256</v>
      </c>
      <c r="L203">
        <f t="shared" ref="L203:L225" si="55">I203/J203</f>
        <v>0.20810775730643599</v>
      </c>
    </row>
    <row r="204" spans="1:13" x14ac:dyDescent="0.25">
      <c r="A204" t="s">
        <v>34</v>
      </c>
      <c r="B204" s="1">
        <v>35430</v>
      </c>
      <c r="C204">
        <v>1996</v>
      </c>
      <c r="D204" t="s">
        <v>35</v>
      </c>
      <c r="E204" t="s">
        <v>9</v>
      </c>
      <c r="F204" t="s">
        <v>20</v>
      </c>
      <c r="G204" t="s">
        <v>36</v>
      </c>
      <c r="H204">
        <f t="shared" si="54"/>
        <v>9.6099637100116403E-2</v>
      </c>
      <c r="I204">
        <v>279.44600000000003</v>
      </c>
      <c r="J204">
        <v>1387.4349999999999</v>
      </c>
      <c r="K204">
        <v>133.33199999999999</v>
      </c>
      <c r="L204">
        <f t="shared" si="55"/>
        <v>0.20141195803767387</v>
      </c>
      <c r="M204">
        <f t="shared" ref="M204:M225" si="56">(I204-I203)/I203</f>
        <v>3.1303051327851772E-2</v>
      </c>
    </row>
    <row r="205" spans="1:13" x14ac:dyDescent="0.25">
      <c r="A205" t="s">
        <v>34</v>
      </c>
      <c r="B205" s="1">
        <v>35795</v>
      </c>
      <c r="C205">
        <v>1997</v>
      </c>
      <c r="D205" t="s">
        <v>35</v>
      </c>
      <c r="E205" t="s">
        <v>9</v>
      </c>
      <c r="F205" t="s">
        <v>20</v>
      </c>
      <c r="G205" t="s">
        <v>36</v>
      </c>
      <c r="H205">
        <f t="shared" si="54"/>
        <v>9.0028777965465087E-2</v>
      </c>
      <c r="I205">
        <v>268.45</v>
      </c>
      <c r="J205">
        <v>1472.307</v>
      </c>
      <c r="K205">
        <v>132.55000000000001</v>
      </c>
      <c r="L205">
        <f t="shared" si="55"/>
        <v>0.18233289660376537</v>
      </c>
      <c r="M205">
        <f t="shared" si="56"/>
        <v>-3.9349283940367859E-2</v>
      </c>
    </row>
    <row r="206" spans="1:13" x14ac:dyDescent="0.25">
      <c r="A206" t="s">
        <v>34</v>
      </c>
      <c r="B206" s="1">
        <v>36160</v>
      </c>
      <c r="C206">
        <v>1998</v>
      </c>
      <c r="D206" t="s">
        <v>35</v>
      </c>
      <c r="E206" t="s">
        <v>9</v>
      </c>
      <c r="F206" t="s">
        <v>20</v>
      </c>
      <c r="G206" t="s">
        <v>36</v>
      </c>
      <c r="H206">
        <f t="shared" si="54"/>
        <v>0.10253335369098933</v>
      </c>
      <c r="I206">
        <v>339.45699999999999</v>
      </c>
      <c r="J206">
        <v>1617.7370000000001</v>
      </c>
      <c r="K206">
        <v>165.87200000000001</v>
      </c>
      <c r="L206">
        <f t="shared" si="55"/>
        <v>0.20983447865753208</v>
      </c>
      <c r="M206">
        <f t="shared" si="56"/>
        <v>0.26450735704972994</v>
      </c>
    </row>
    <row r="207" spans="1:13" x14ac:dyDescent="0.25">
      <c r="A207" t="s">
        <v>34</v>
      </c>
      <c r="B207" s="1">
        <v>36525</v>
      </c>
      <c r="C207">
        <v>1999</v>
      </c>
      <c r="D207" t="s">
        <v>35</v>
      </c>
      <c r="E207" t="s">
        <v>9</v>
      </c>
      <c r="F207" t="s">
        <v>20</v>
      </c>
      <c r="G207" t="s">
        <v>36</v>
      </c>
      <c r="H207">
        <f t="shared" si="54"/>
        <v>6.9626511093087276E-2</v>
      </c>
      <c r="I207">
        <v>338.16500000000002</v>
      </c>
      <c r="J207">
        <v>2172.4340000000002</v>
      </c>
      <c r="K207">
        <v>151.25899999999999</v>
      </c>
      <c r="L207">
        <f t="shared" si="55"/>
        <v>0.15566180606637531</v>
      </c>
      <c r="M207">
        <f t="shared" si="56"/>
        <v>-3.8060785313013819E-3</v>
      </c>
    </row>
    <row r="208" spans="1:13" x14ac:dyDescent="0.25">
      <c r="A208" t="s">
        <v>34</v>
      </c>
      <c r="B208" s="1">
        <v>36891</v>
      </c>
      <c r="C208">
        <v>2000</v>
      </c>
      <c r="D208" t="s">
        <v>35</v>
      </c>
      <c r="E208" t="s">
        <v>9</v>
      </c>
      <c r="F208" t="s">
        <v>20</v>
      </c>
      <c r="G208" t="s">
        <v>36</v>
      </c>
      <c r="H208">
        <f t="shared" si="54"/>
        <v>4.4573255076882687E-2</v>
      </c>
      <c r="I208">
        <v>349.82100000000003</v>
      </c>
      <c r="J208">
        <v>3298.7269999999999</v>
      </c>
      <c r="K208">
        <v>147.035</v>
      </c>
      <c r="L208">
        <f t="shared" si="55"/>
        <v>0.10604727217499357</v>
      </c>
      <c r="M208">
        <f t="shared" si="56"/>
        <v>3.4468380820013911E-2</v>
      </c>
    </row>
    <row r="209" spans="1:13" x14ac:dyDescent="0.25">
      <c r="A209" t="s">
        <v>34</v>
      </c>
      <c r="B209" s="1">
        <v>37256</v>
      </c>
      <c r="C209">
        <v>2001</v>
      </c>
      <c r="D209" t="s">
        <v>35</v>
      </c>
      <c r="E209" t="s">
        <v>9</v>
      </c>
      <c r="F209" t="s">
        <v>20</v>
      </c>
      <c r="G209" t="s">
        <v>36</v>
      </c>
      <c r="H209">
        <f t="shared" si="54"/>
        <v>3.1602617300414818E-2</v>
      </c>
      <c r="I209">
        <v>278.01499999999999</v>
      </c>
      <c r="J209">
        <v>3182.3629999999998</v>
      </c>
      <c r="K209">
        <v>100.571</v>
      </c>
      <c r="L209">
        <f t="shared" si="55"/>
        <v>8.736118412638659E-2</v>
      </c>
      <c r="M209">
        <f t="shared" si="56"/>
        <v>-0.20526497837465457</v>
      </c>
    </row>
    <row r="210" spans="1:13" x14ac:dyDescent="0.25">
      <c r="A210" t="s">
        <v>34</v>
      </c>
      <c r="B210" s="1">
        <v>37621</v>
      </c>
      <c r="C210">
        <v>2002</v>
      </c>
      <c r="D210" t="s">
        <v>35</v>
      </c>
      <c r="E210" t="s">
        <v>9</v>
      </c>
      <c r="F210" t="s">
        <v>20</v>
      </c>
      <c r="G210" t="s">
        <v>36</v>
      </c>
      <c r="H210">
        <f t="shared" si="54"/>
        <v>3.0027447997618965E-2</v>
      </c>
      <c r="I210">
        <v>235.7</v>
      </c>
      <c r="J210">
        <v>3023.9</v>
      </c>
      <c r="K210">
        <v>90.8</v>
      </c>
      <c r="L210">
        <f t="shared" si="55"/>
        <v>7.7945699262541746E-2</v>
      </c>
      <c r="M210">
        <f t="shared" si="56"/>
        <v>-0.15220401776882542</v>
      </c>
    </row>
    <row r="211" spans="1:13" x14ac:dyDescent="0.25">
      <c r="A211" t="s">
        <v>34</v>
      </c>
      <c r="B211" s="1">
        <v>37986</v>
      </c>
      <c r="C211">
        <v>2003</v>
      </c>
      <c r="D211" t="s">
        <v>35</v>
      </c>
      <c r="E211" t="s">
        <v>9</v>
      </c>
      <c r="F211" t="s">
        <v>20</v>
      </c>
      <c r="G211" t="s">
        <v>36</v>
      </c>
      <c r="H211">
        <f t="shared" si="54"/>
        <v>3.434771103466526E-2</v>
      </c>
      <c r="I211">
        <v>306.89999999999998</v>
      </c>
      <c r="J211">
        <v>3779</v>
      </c>
      <c r="K211">
        <v>129.80000000000001</v>
      </c>
      <c r="L211">
        <f t="shared" si="55"/>
        <v>8.1211960836200053E-2</v>
      </c>
      <c r="M211">
        <f t="shared" si="56"/>
        <v>0.30207891387356806</v>
      </c>
    </row>
    <row r="212" spans="1:13" x14ac:dyDescent="0.25">
      <c r="A212" t="s">
        <v>34</v>
      </c>
      <c r="B212" s="1">
        <v>38352</v>
      </c>
      <c r="C212">
        <v>2004</v>
      </c>
      <c r="D212" t="s">
        <v>35</v>
      </c>
      <c r="E212" t="s">
        <v>9</v>
      </c>
      <c r="F212" t="s">
        <v>20</v>
      </c>
      <c r="G212" t="s">
        <v>36</v>
      </c>
      <c r="H212">
        <f t="shared" si="54"/>
        <v>3.1157390492428855E-2</v>
      </c>
      <c r="I212">
        <v>317.5</v>
      </c>
      <c r="J212">
        <v>4926.6000000000004</v>
      </c>
      <c r="K212">
        <v>153.5</v>
      </c>
      <c r="L212">
        <f t="shared" si="55"/>
        <v>6.4446068282385416E-2</v>
      </c>
      <c r="M212">
        <f t="shared" si="56"/>
        <v>3.4538937764744294E-2</v>
      </c>
    </row>
    <row r="213" spans="1:13" x14ac:dyDescent="0.25">
      <c r="A213" t="s">
        <v>34</v>
      </c>
      <c r="B213" s="1">
        <v>38717</v>
      </c>
      <c r="C213">
        <v>2005</v>
      </c>
      <c r="D213" t="s">
        <v>35</v>
      </c>
      <c r="E213" t="s">
        <v>9</v>
      </c>
      <c r="F213" t="s">
        <v>20</v>
      </c>
      <c r="G213" t="s">
        <v>36</v>
      </c>
      <c r="H213">
        <f t="shared" si="54"/>
        <v>3.5472916176322249E-2</v>
      </c>
      <c r="I213">
        <v>330.5</v>
      </c>
      <c r="J213">
        <v>5948.2</v>
      </c>
      <c r="K213">
        <v>211</v>
      </c>
      <c r="L213">
        <f t="shared" si="55"/>
        <v>5.5563027470495276E-2</v>
      </c>
      <c r="M213">
        <f t="shared" si="56"/>
        <v>4.0944881889763779E-2</v>
      </c>
    </row>
    <row r="214" spans="1:13" x14ac:dyDescent="0.25">
      <c r="A214" t="s">
        <v>34</v>
      </c>
      <c r="B214" s="1">
        <v>39082</v>
      </c>
      <c r="C214">
        <v>2006</v>
      </c>
      <c r="D214" t="s">
        <v>35</v>
      </c>
      <c r="E214" t="s">
        <v>9</v>
      </c>
      <c r="F214" t="s">
        <v>20</v>
      </c>
      <c r="G214" t="s">
        <v>36</v>
      </c>
      <c r="H214">
        <f t="shared" si="54"/>
        <v>6.5433393249450772E-2</v>
      </c>
      <c r="I214">
        <v>432.7</v>
      </c>
      <c r="J214">
        <v>4005.6</v>
      </c>
      <c r="K214">
        <v>262.10000000000002</v>
      </c>
      <c r="L214">
        <f t="shared" si="55"/>
        <v>0.10802376672658279</v>
      </c>
      <c r="M214">
        <f t="shared" si="56"/>
        <v>0.30922844175491676</v>
      </c>
    </row>
    <row r="215" spans="1:13" x14ac:dyDescent="0.25">
      <c r="A215" t="s">
        <v>34</v>
      </c>
      <c r="B215" s="1">
        <v>39447</v>
      </c>
      <c r="C215">
        <v>2007</v>
      </c>
      <c r="D215" t="s">
        <v>35</v>
      </c>
      <c r="E215" t="s">
        <v>9</v>
      </c>
      <c r="F215" t="s">
        <v>20</v>
      </c>
      <c r="G215" t="s">
        <v>36</v>
      </c>
      <c r="H215">
        <f t="shared" si="54"/>
        <v>6.4303770802612181E-2</v>
      </c>
      <c r="I215">
        <v>455.3</v>
      </c>
      <c r="J215">
        <v>3797.6</v>
      </c>
      <c r="K215">
        <v>244.2</v>
      </c>
      <c r="L215">
        <f t="shared" si="55"/>
        <v>0.11989151042763851</v>
      </c>
      <c r="M215">
        <f t="shared" si="56"/>
        <v>5.2230182574532061E-2</v>
      </c>
    </row>
    <row r="216" spans="1:13" x14ac:dyDescent="0.25">
      <c r="A216" t="s">
        <v>34</v>
      </c>
      <c r="B216" s="1">
        <v>39813</v>
      </c>
      <c r="C216">
        <v>2008</v>
      </c>
      <c r="D216" t="s">
        <v>35</v>
      </c>
      <c r="E216" t="s">
        <v>9</v>
      </c>
      <c r="F216" t="s">
        <v>20</v>
      </c>
      <c r="G216" t="s">
        <v>36</v>
      </c>
      <c r="H216">
        <f t="shared" si="54"/>
        <v>5.6845260028987647E-2</v>
      </c>
      <c r="I216">
        <v>471.6</v>
      </c>
      <c r="J216">
        <v>4070.7</v>
      </c>
      <c r="K216">
        <v>231.4</v>
      </c>
      <c r="L216">
        <f t="shared" si="55"/>
        <v>0.11585231041344242</v>
      </c>
      <c r="M216">
        <f t="shared" si="56"/>
        <v>3.5800571052053615E-2</v>
      </c>
    </row>
    <row r="217" spans="1:13" x14ac:dyDescent="0.25">
      <c r="A217" t="s">
        <v>34</v>
      </c>
      <c r="B217" s="1">
        <v>40178</v>
      </c>
      <c r="C217">
        <v>2009</v>
      </c>
      <c r="D217" t="s">
        <v>35</v>
      </c>
      <c r="E217" t="s">
        <v>9</v>
      </c>
      <c r="F217" t="s">
        <v>20</v>
      </c>
      <c r="G217" t="s">
        <v>36</v>
      </c>
      <c r="H217">
        <f t="shared" si="54"/>
        <v>9.000940864898771E-2</v>
      </c>
      <c r="I217">
        <v>491.9</v>
      </c>
      <c r="J217">
        <v>2869.7</v>
      </c>
      <c r="K217">
        <v>258.3</v>
      </c>
      <c r="L217">
        <f t="shared" si="55"/>
        <v>0.1714116458166359</v>
      </c>
      <c r="M217">
        <f t="shared" si="56"/>
        <v>4.3044953350296761E-2</v>
      </c>
    </row>
    <row r="218" spans="1:13" x14ac:dyDescent="0.25">
      <c r="A218" t="s">
        <v>34</v>
      </c>
      <c r="B218" s="1">
        <v>40543</v>
      </c>
      <c r="C218">
        <v>2010</v>
      </c>
      <c r="D218" t="s">
        <v>35</v>
      </c>
      <c r="E218" t="s">
        <v>9</v>
      </c>
      <c r="F218" t="s">
        <v>20</v>
      </c>
      <c r="G218" t="s">
        <v>36</v>
      </c>
      <c r="H218">
        <f t="shared" si="54"/>
        <v>7.9447927035970839E-2</v>
      </c>
      <c r="I218">
        <v>593.9</v>
      </c>
      <c r="J218">
        <v>3716.9</v>
      </c>
      <c r="K218">
        <v>295.3</v>
      </c>
      <c r="L218">
        <f t="shared" si="55"/>
        <v>0.15978369071000026</v>
      </c>
      <c r="M218">
        <f t="shared" si="56"/>
        <v>0.20735921935352714</v>
      </c>
    </row>
    <row r="219" spans="1:13" x14ac:dyDescent="0.25">
      <c r="A219" t="s">
        <v>34</v>
      </c>
      <c r="B219" s="1">
        <v>40908</v>
      </c>
      <c r="C219">
        <v>2011</v>
      </c>
      <c r="D219" t="s">
        <v>35</v>
      </c>
      <c r="E219" t="s">
        <v>9</v>
      </c>
      <c r="F219" t="s">
        <v>20</v>
      </c>
      <c r="G219" t="s">
        <v>36</v>
      </c>
      <c r="H219">
        <f t="shared" si="54"/>
        <v>8.7566076763962303E-2</v>
      </c>
      <c r="I219">
        <v>643.70000000000005</v>
      </c>
      <c r="J219">
        <v>3915.9</v>
      </c>
      <c r="K219">
        <v>342.9</v>
      </c>
      <c r="L219">
        <f t="shared" si="55"/>
        <v>0.16438111289869506</v>
      </c>
      <c r="M219">
        <f t="shared" si="56"/>
        <v>8.3852500420946399E-2</v>
      </c>
    </row>
    <row r="220" spans="1:13" x14ac:dyDescent="0.25">
      <c r="A220" t="s">
        <v>34</v>
      </c>
      <c r="B220" s="1">
        <v>41274</v>
      </c>
      <c r="C220">
        <v>2012</v>
      </c>
      <c r="D220" t="s">
        <v>35</v>
      </c>
      <c r="E220" t="s">
        <v>9</v>
      </c>
      <c r="F220" t="s">
        <v>20</v>
      </c>
      <c r="G220" t="s">
        <v>36</v>
      </c>
      <c r="H220">
        <f t="shared" si="54"/>
        <v>9.6698627151884944E-2</v>
      </c>
      <c r="I220">
        <v>669.8</v>
      </c>
      <c r="J220">
        <v>3671.2</v>
      </c>
      <c r="K220">
        <v>355</v>
      </c>
      <c r="L220">
        <f t="shared" si="55"/>
        <v>0.18244715624319024</v>
      </c>
      <c r="M220">
        <f t="shared" si="56"/>
        <v>4.054683858940486E-2</v>
      </c>
    </row>
    <row r="221" spans="1:13" x14ac:dyDescent="0.25">
      <c r="A221" t="s">
        <v>34</v>
      </c>
      <c r="B221" s="1">
        <v>41639</v>
      </c>
      <c r="C221">
        <v>2013</v>
      </c>
      <c r="D221" t="s">
        <v>35</v>
      </c>
      <c r="E221" t="s">
        <v>9</v>
      </c>
      <c r="F221" t="s">
        <v>20</v>
      </c>
      <c r="G221" t="s">
        <v>36</v>
      </c>
      <c r="H221">
        <f t="shared" si="54"/>
        <v>0.1351605816508003</v>
      </c>
      <c r="I221">
        <v>553.5</v>
      </c>
      <c r="J221">
        <v>2867.7</v>
      </c>
      <c r="K221">
        <v>387.6</v>
      </c>
      <c r="L221">
        <f t="shared" si="55"/>
        <v>0.19301182132022179</v>
      </c>
      <c r="M221">
        <f t="shared" si="56"/>
        <v>-0.1736339205733054</v>
      </c>
    </row>
    <row r="222" spans="1:13" x14ac:dyDescent="0.25">
      <c r="A222" t="s">
        <v>34</v>
      </c>
      <c r="B222" s="1">
        <v>42004</v>
      </c>
      <c r="C222">
        <v>2014</v>
      </c>
      <c r="D222" t="s">
        <v>35</v>
      </c>
      <c r="E222" t="s">
        <v>9</v>
      </c>
      <c r="F222" t="s">
        <v>20</v>
      </c>
      <c r="G222" t="s">
        <v>36</v>
      </c>
      <c r="H222">
        <f t="shared" si="54"/>
        <v>0.16134686722922018</v>
      </c>
      <c r="I222">
        <v>536.79999999999995</v>
      </c>
      <c r="J222">
        <v>2453.1</v>
      </c>
      <c r="K222">
        <v>395.8</v>
      </c>
      <c r="L222">
        <f t="shared" si="55"/>
        <v>0.21882516000163058</v>
      </c>
      <c r="M222">
        <f t="shared" si="56"/>
        <v>-3.0171635049683912E-2</v>
      </c>
    </row>
    <row r="223" spans="1:13" x14ac:dyDescent="0.25">
      <c r="A223" t="s">
        <v>34</v>
      </c>
      <c r="B223" s="1">
        <v>42369</v>
      </c>
      <c r="C223">
        <v>2015</v>
      </c>
      <c r="D223" t="s">
        <v>35</v>
      </c>
      <c r="E223" t="s">
        <v>9</v>
      </c>
      <c r="F223" t="s">
        <v>20</v>
      </c>
      <c r="G223" t="s">
        <v>36</v>
      </c>
      <c r="H223">
        <f t="shared" si="54"/>
        <v>0.12349219354545041</v>
      </c>
      <c r="I223">
        <v>481.2</v>
      </c>
      <c r="J223">
        <v>2196.9</v>
      </c>
      <c r="K223">
        <v>271.3</v>
      </c>
      <c r="L223">
        <f t="shared" si="55"/>
        <v>0.21903591424279664</v>
      </c>
      <c r="M223">
        <f t="shared" si="56"/>
        <v>-0.10357675111773466</v>
      </c>
    </row>
    <row r="224" spans="1:13" x14ac:dyDescent="0.25">
      <c r="A224" t="s">
        <v>34</v>
      </c>
      <c r="B224" s="1">
        <v>42735</v>
      </c>
      <c r="C224">
        <v>2016</v>
      </c>
      <c r="D224" t="s">
        <v>35</v>
      </c>
      <c r="E224" t="s">
        <v>9</v>
      </c>
      <c r="F224" t="s">
        <v>20</v>
      </c>
      <c r="G224" t="s">
        <v>36</v>
      </c>
      <c r="H224">
        <f t="shared" si="54"/>
        <v>0.14969900849858359</v>
      </c>
      <c r="I224">
        <v>503.3</v>
      </c>
      <c r="J224">
        <v>2259.1999999999998</v>
      </c>
      <c r="K224">
        <v>338.2</v>
      </c>
      <c r="L224">
        <f t="shared" si="55"/>
        <v>0.22277797450424933</v>
      </c>
      <c r="M224">
        <f t="shared" si="56"/>
        <v>4.5926849542809692E-2</v>
      </c>
    </row>
    <row r="225" spans="1:13" x14ac:dyDescent="0.25">
      <c r="A225" t="s">
        <v>34</v>
      </c>
      <c r="B225" s="1">
        <v>43100</v>
      </c>
      <c r="C225">
        <v>2017</v>
      </c>
      <c r="D225" t="s">
        <v>35</v>
      </c>
      <c r="E225" t="s">
        <v>9</v>
      </c>
      <c r="F225" t="s">
        <v>20</v>
      </c>
      <c r="G225" t="s">
        <v>36</v>
      </c>
      <c r="H225">
        <f t="shared" si="54"/>
        <v>0.27376055901994606</v>
      </c>
      <c r="I225">
        <v>510.3</v>
      </c>
      <c r="J225">
        <v>2261.1</v>
      </c>
      <c r="K225">
        <v>619</v>
      </c>
      <c r="L225">
        <f t="shared" si="55"/>
        <v>0.22568661271062759</v>
      </c>
      <c r="M225">
        <f t="shared" si="56"/>
        <v>1.3908205841446452E-2</v>
      </c>
    </row>
    <row r="226" spans="1:13" x14ac:dyDescent="0.25">
      <c r="B226" s="1"/>
      <c r="H226" s="2" t="s">
        <v>60</v>
      </c>
      <c r="I226" s="2" t="s">
        <v>61</v>
      </c>
      <c r="J226" s="2" t="s">
        <v>6</v>
      </c>
      <c r="K226" s="2" t="s">
        <v>58</v>
      </c>
      <c r="L226" s="2" t="s">
        <v>62</v>
      </c>
      <c r="M226" s="2" t="s">
        <v>65</v>
      </c>
    </row>
    <row r="227" spans="1:13" x14ac:dyDescent="0.25">
      <c r="B227" s="1"/>
      <c r="G227" s="2" t="s">
        <v>66</v>
      </c>
      <c r="H227" s="3">
        <f>AVERAGE(H203:H225)</f>
        <v>8.8931883597206857E-2</v>
      </c>
      <c r="I227">
        <f t="shared" ref="I227:M227" si="57">AVERAGE(I203:I225)</f>
        <v>419.95295652173905</v>
      </c>
      <c r="J227">
        <f t="shared" si="57"/>
        <v>3052.0147826086954</v>
      </c>
      <c r="K227">
        <f t="shared" si="57"/>
        <v>240.95978260869563</v>
      </c>
      <c r="L227" s="2">
        <f t="shared" si="57"/>
        <v>0.15352403412349983</v>
      </c>
      <c r="M227">
        <f t="shared" si="57"/>
        <v>3.7806028174987835E-2</v>
      </c>
    </row>
    <row r="228" spans="1:13" x14ac:dyDescent="0.25">
      <c r="B228" s="1"/>
      <c r="G228" s="2" t="s">
        <v>67</v>
      </c>
      <c r="H228">
        <f>MEDIAN(H203:H225)</f>
        <v>8.7566076763962303E-2</v>
      </c>
      <c r="I228">
        <f t="shared" ref="I228:M228" si="58">MEDIAN(I203:I225)</f>
        <v>432.7</v>
      </c>
      <c r="J228">
        <f t="shared" si="58"/>
        <v>3023.9</v>
      </c>
      <c r="K228">
        <f t="shared" si="58"/>
        <v>231.4</v>
      </c>
      <c r="L228">
        <f t="shared" si="58"/>
        <v>0.16438111289869506</v>
      </c>
      <c r="M228">
        <f t="shared" si="58"/>
        <v>3.5169754408398951E-2</v>
      </c>
    </row>
    <row r="229" spans="1:13" x14ac:dyDescent="0.25">
      <c r="B229" s="1"/>
      <c r="G229" s="2" t="s">
        <v>68</v>
      </c>
      <c r="H229">
        <f>STDEV(H203:H225)</f>
        <v>5.532287146870965E-2</v>
      </c>
      <c r="I229">
        <f t="shared" ref="I229:M229" si="59">STDEV(I203:I225)</f>
        <v>129.80815952623709</v>
      </c>
      <c r="J229">
        <f t="shared" si="59"/>
        <v>1170.7532203601388</v>
      </c>
      <c r="K229">
        <f t="shared" si="59"/>
        <v>125.83522519366946</v>
      </c>
      <c r="L229">
        <f t="shared" si="59"/>
        <v>5.6582594365308353E-2</v>
      </c>
      <c r="M229">
        <f t="shared" si="59"/>
        <v>0.1378265180733044</v>
      </c>
    </row>
    <row r="230" spans="1:13" x14ac:dyDescent="0.25">
      <c r="B230" s="1"/>
      <c r="G230" s="2" t="s">
        <v>69</v>
      </c>
      <c r="H230">
        <f>MAX(H203:H225)</f>
        <v>0.27376055901994606</v>
      </c>
      <c r="I230">
        <f t="shared" ref="I230:M230" si="60">MAX(I203:I225)</f>
        <v>669.8</v>
      </c>
      <c r="J230">
        <f t="shared" si="60"/>
        <v>5948.2</v>
      </c>
      <c r="K230">
        <f t="shared" si="60"/>
        <v>619</v>
      </c>
      <c r="L230">
        <f t="shared" si="60"/>
        <v>0.22568661271062759</v>
      </c>
      <c r="M230">
        <f t="shared" si="60"/>
        <v>0.30922844175491676</v>
      </c>
    </row>
    <row r="231" spans="1:13" x14ac:dyDescent="0.25">
      <c r="B231" s="1"/>
      <c r="G231" s="2" t="s">
        <v>70</v>
      </c>
      <c r="H231">
        <f>MIN(H203:H225)</f>
        <v>3.0027447997618965E-2</v>
      </c>
      <c r="I231">
        <f t="shared" ref="I231:M231" si="61">MIN(I203:I225)</f>
        <v>235.7</v>
      </c>
      <c r="J231">
        <f t="shared" si="61"/>
        <v>1302.037</v>
      </c>
      <c r="K231">
        <f t="shared" si="61"/>
        <v>90.8</v>
      </c>
      <c r="L231">
        <f t="shared" si="61"/>
        <v>5.5563027470495276E-2</v>
      </c>
      <c r="M231">
        <f t="shared" si="61"/>
        <v>-0.20526497837465457</v>
      </c>
    </row>
    <row r="232" spans="1:13" x14ac:dyDescent="0.25">
      <c r="B232" s="1"/>
      <c r="G232" s="2" t="s">
        <v>71</v>
      </c>
      <c r="H232" s="3">
        <f t="shared" ref="H232:M232" si="62">H229/H227</f>
        <v>0.62208140917468668</v>
      </c>
      <c r="I232">
        <f t="shared" si="62"/>
        <v>0.30910166843775394</v>
      </c>
      <c r="J232">
        <f t="shared" si="62"/>
        <v>0.38360011459690341</v>
      </c>
      <c r="K232">
        <f t="shared" si="62"/>
        <v>0.52222501129169085</v>
      </c>
      <c r="L232" s="2">
        <f t="shared" si="62"/>
        <v>0.36855854321670206</v>
      </c>
      <c r="M232">
        <f t="shared" si="62"/>
        <v>3.6456227942106154</v>
      </c>
    </row>
    <row r="233" spans="1:13" x14ac:dyDescent="0.25">
      <c r="B233" s="1"/>
      <c r="G233" s="2" t="s">
        <v>72</v>
      </c>
      <c r="I233">
        <f>I225*(1+M228)</f>
        <v>528.24712567460597</v>
      </c>
    </row>
    <row r="234" spans="1:13" x14ac:dyDescent="0.25">
      <c r="B234" s="1"/>
      <c r="G234" s="2" t="s">
        <v>73</v>
      </c>
      <c r="I234" s="2">
        <f>I229/I233</f>
        <v>0.24573377348804998</v>
      </c>
    </row>
    <row r="235" spans="1:13" x14ac:dyDescent="0.25">
      <c r="B235" s="1"/>
    </row>
    <row r="236" spans="1:13" x14ac:dyDescent="0.25">
      <c r="A236" t="s">
        <v>7</v>
      </c>
      <c r="B236" s="1">
        <v>35064</v>
      </c>
      <c r="C236">
        <v>1995</v>
      </c>
      <c r="D236" t="s">
        <v>8</v>
      </c>
      <c r="E236" t="s">
        <v>9</v>
      </c>
      <c r="F236" t="s">
        <v>10</v>
      </c>
      <c r="G236" t="s">
        <v>11</v>
      </c>
      <c r="H236">
        <f t="shared" ref="H236:H291" si="63">K236/J236</f>
        <v>0.12406949822673161</v>
      </c>
      <c r="I236">
        <v>562.42399999999998</v>
      </c>
      <c r="J236">
        <v>1669.798</v>
      </c>
      <c r="K236">
        <v>207.17099999999999</v>
      </c>
      <c r="L236">
        <f t="shared" ref="L236:L258" si="64">I236/J236</f>
        <v>0.33682157961621706</v>
      </c>
    </row>
    <row r="237" spans="1:13" x14ac:dyDescent="0.25">
      <c r="A237" t="s">
        <v>7</v>
      </c>
      <c r="B237" s="1">
        <v>35430</v>
      </c>
      <c r="C237">
        <v>1996</v>
      </c>
      <c r="D237" t="s">
        <v>8</v>
      </c>
      <c r="E237" t="s">
        <v>9</v>
      </c>
      <c r="F237" t="s">
        <v>10</v>
      </c>
      <c r="G237" t="s">
        <v>11</v>
      </c>
      <c r="H237">
        <f t="shared" si="63"/>
        <v>0.1090749053780477</v>
      </c>
      <c r="I237">
        <v>543.85900000000004</v>
      </c>
      <c r="J237">
        <v>1817.76</v>
      </c>
      <c r="K237">
        <v>198.27199999999999</v>
      </c>
      <c r="L237">
        <f t="shared" si="64"/>
        <v>0.29919186251210284</v>
      </c>
      <c r="M237">
        <f t="shared" ref="M237:M258" si="65">(I237-I236)/I236</f>
        <v>-3.300890431418279E-2</v>
      </c>
    </row>
    <row r="238" spans="1:13" x14ac:dyDescent="0.25">
      <c r="A238" t="s">
        <v>7</v>
      </c>
      <c r="B238" s="1">
        <v>35795</v>
      </c>
      <c r="C238">
        <v>1997</v>
      </c>
      <c r="D238" t="s">
        <v>8</v>
      </c>
      <c r="E238" t="s">
        <v>9</v>
      </c>
      <c r="F238" t="s">
        <v>10</v>
      </c>
      <c r="G238" t="s">
        <v>11</v>
      </c>
      <c r="H238">
        <f t="shared" si="63"/>
        <v>0.12463947838273787</v>
      </c>
      <c r="I238">
        <v>557.50599999999997</v>
      </c>
      <c r="J238">
        <v>1995.0260000000001</v>
      </c>
      <c r="K238">
        <v>248.65899999999999</v>
      </c>
      <c r="L238">
        <f t="shared" si="64"/>
        <v>0.27944798714402719</v>
      </c>
      <c r="M238">
        <f t="shared" si="65"/>
        <v>2.5092900917333232E-2</v>
      </c>
    </row>
    <row r="239" spans="1:13" x14ac:dyDescent="0.25">
      <c r="A239" t="s">
        <v>7</v>
      </c>
      <c r="B239" s="1">
        <v>36160</v>
      </c>
      <c r="C239">
        <v>1998</v>
      </c>
      <c r="D239" t="s">
        <v>8</v>
      </c>
      <c r="E239" t="s">
        <v>9</v>
      </c>
      <c r="F239" t="s">
        <v>10</v>
      </c>
      <c r="G239" t="s">
        <v>11</v>
      </c>
      <c r="H239">
        <f t="shared" si="63"/>
        <v>0.11855658490199411</v>
      </c>
      <c r="I239">
        <v>567.12800000000004</v>
      </c>
      <c r="J239">
        <v>2130.5859999999998</v>
      </c>
      <c r="K239">
        <v>252.595</v>
      </c>
      <c r="L239">
        <f t="shared" si="64"/>
        <v>0.26618404514063271</v>
      </c>
      <c r="M239">
        <f t="shared" si="65"/>
        <v>1.7259007077950857E-2</v>
      </c>
    </row>
    <row r="240" spans="1:13" x14ac:dyDescent="0.25">
      <c r="A240" t="s">
        <v>7</v>
      </c>
      <c r="B240" s="1">
        <v>36525</v>
      </c>
      <c r="C240">
        <v>1999</v>
      </c>
      <c r="D240" t="s">
        <v>8</v>
      </c>
      <c r="E240" t="s">
        <v>9</v>
      </c>
      <c r="F240" t="s">
        <v>10</v>
      </c>
      <c r="G240" t="s">
        <v>11</v>
      </c>
      <c r="H240">
        <f t="shared" si="63"/>
        <v>6.9698058846565061E-2</v>
      </c>
      <c r="I240">
        <v>578.77700000000004</v>
      </c>
      <c r="J240">
        <v>2423.3530000000001</v>
      </c>
      <c r="K240">
        <v>168.90299999999999</v>
      </c>
      <c r="L240">
        <f t="shared" si="64"/>
        <v>0.23883313739269518</v>
      </c>
      <c r="M240">
        <f t="shared" si="65"/>
        <v>2.0540336573048764E-2</v>
      </c>
    </row>
    <row r="241" spans="1:13" x14ac:dyDescent="0.25">
      <c r="A241" t="s">
        <v>7</v>
      </c>
      <c r="B241" s="1">
        <v>36891</v>
      </c>
      <c r="C241">
        <v>2000</v>
      </c>
      <c r="D241" t="s">
        <v>8</v>
      </c>
      <c r="E241" t="s">
        <v>9</v>
      </c>
      <c r="F241" t="s">
        <v>10</v>
      </c>
      <c r="G241" t="s">
        <v>11</v>
      </c>
      <c r="H241">
        <f t="shared" si="63"/>
        <v>8.1928905810700031E-2</v>
      </c>
      <c r="I241">
        <v>675.971</v>
      </c>
      <c r="J241">
        <v>3690.1750000000002</v>
      </c>
      <c r="K241">
        <v>302.33199999999999</v>
      </c>
      <c r="L241">
        <f t="shared" si="64"/>
        <v>0.18318128544039239</v>
      </c>
      <c r="M241">
        <f t="shared" si="65"/>
        <v>0.16792996266264892</v>
      </c>
    </row>
    <row r="242" spans="1:13" x14ac:dyDescent="0.25">
      <c r="A242" t="s">
        <v>7</v>
      </c>
      <c r="B242" s="1">
        <v>37256</v>
      </c>
      <c r="C242">
        <v>2001</v>
      </c>
      <c r="D242" t="s">
        <v>8</v>
      </c>
      <c r="E242" t="s">
        <v>9</v>
      </c>
      <c r="F242" t="s">
        <v>10</v>
      </c>
      <c r="G242" t="s">
        <v>11</v>
      </c>
      <c r="H242">
        <f t="shared" si="63"/>
        <v>6.8587215330406889E-2</v>
      </c>
      <c r="I242">
        <v>674.62699999999995</v>
      </c>
      <c r="J242">
        <v>4551.3729999999996</v>
      </c>
      <c r="K242">
        <v>312.166</v>
      </c>
      <c r="L242">
        <f t="shared" si="64"/>
        <v>0.14822494223171778</v>
      </c>
      <c r="M242">
        <f t="shared" si="65"/>
        <v>-1.9882509752638072E-3</v>
      </c>
    </row>
    <row r="243" spans="1:13" x14ac:dyDescent="0.25">
      <c r="A243" t="s">
        <v>7</v>
      </c>
      <c r="B243" s="1">
        <v>37621</v>
      </c>
      <c r="C243">
        <v>2002</v>
      </c>
      <c r="D243" t="s">
        <v>8</v>
      </c>
      <c r="E243" t="s">
        <v>9</v>
      </c>
      <c r="F243" t="s">
        <v>10</v>
      </c>
      <c r="G243" t="s">
        <v>11</v>
      </c>
      <c r="H243">
        <f t="shared" si="63"/>
        <v>5.6652329920345926E-2</v>
      </c>
      <c r="I243">
        <v>516.04700000000003</v>
      </c>
      <c r="J243">
        <v>2637.279</v>
      </c>
      <c r="K243">
        <v>149.40799999999999</v>
      </c>
      <c r="L243">
        <f t="shared" si="64"/>
        <v>0.1956740261458875</v>
      </c>
      <c r="M243">
        <f t="shared" si="65"/>
        <v>-0.23506322753165815</v>
      </c>
    </row>
    <row r="244" spans="1:13" x14ac:dyDescent="0.25">
      <c r="A244" t="s">
        <v>7</v>
      </c>
      <c r="B244" s="1">
        <v>37986</v>
      </c>
      <c r="C244">
        <v>2003</v>
      </c>
      <c r="D244" t="s">
        <v>8</v>
      </c>
      <c r="E244" t="s">
        <v>9</v>
      </c>
      <c r="F244" t="s">
        <v>10</v>
      </c>
      <c r="G244" t="s">
        <v>11</v>
      </c>
      <c r="H244">
        <f t="shared" si="63"/>
        <v>8.5376733767422858E-2</v>
      </c>
      <c r="I244">
        <v>482.053</v>
      </c>
      <c r="J244">
        <v>2817.8519999999999</v>
      </c>
      <c r="K244">
        <v>240.57900000000001</v>
      </c>
      <c r="L244">
        <f t="shared" si="64"/>
        <v>0.17107108535153728</v>
      </c>
      <c r="M244">
        <f t="shared" si="65"/>
        <v>-6.5873844824211797E-2</v>
      </c>
    </row>
    <row r="245" spans="1:13" x14ac:dyDescent="0.25">
      <c r="A245" t="s">
        <v>7</v>
      </c>
      <c r="B245" s="1">
        <v>38352</v>
      </c>
      <c r="C245">
        <v>2004</v>
      </c>
      <c r="D245" t="s">
        <v>8</v>
      </c>
      <c r="E245" t="s">
        <v>9</v>
      </c>
      <c r="F245" t="s">
        <v>10</v>
      </c>
      <c r="G245" t="s">
        <v>11</v>
      </c>
      <c r="H245">
        <f t="shared" si="63"/>
        <v>8.386829785583115E-2</v>
      </c>
      <c r="I245">
        <v>506.25900000000001</v>
      </c>
      <c r="J245">
        <v>2899.7249999999999</v>
      </c>
      <c r="K245">
        <v>243.19499999999999</v>
      </c>
      <c r="L245">
        <f t="shared" si="64"/>
        <v>0.17458862478338463</v>
      </c>
      <c r="M245">
        <f t="shared" si="65"/>
        <v>5.0214395512526669E-2</v>
      </c>
    </row>
    <row r="246" spans="1:13" x14ac:dyDescent="0.25">
      <c r="A246" t="s">
        <v>7</v>
      </c>
      <c r="B246" s="1">
        <v>38717</v>
      </c>
      <c r="C246">
        <v>2005</v>
      </c>
      <c r="D246" t="s">
        <v>8</v>
      </c>
      <c r="E246" t="s">
        <v>9</v>
      </c>
      <c r="F246" t="s">
        <v>10</v>
      </c>
      <c r="G246" t="s">
        <v>11</v>
      </c>
      <c r="H246">
        <f t="shared" si="63"/>
        <v>5.8992521641055506E-2</v>
      </c>
      <c r="I246">
        <v>653.851</v>
      </c>
      <c r="J246">
        <v>2987.9549999999999</v>
      </c>
      <c r="K246">
        <v>176.267</v>
      </c>
      <c r="L246">
        <f t="shared" si="64"/>
        <v>0.21882893149327887</v>
      </c>
      <c r="M246">
        <f t="shared" si="65"/>
        <v>0.29153457024961527</v>
      </c>
    </row>
    <row r="247" spans="1:13" x14ac:dyDescent="0.25">
      <c r="A247" t="s">
        <v>7</v>
      </c>
      <c r="B247" s="1">
        <v>39082</v>
      </c>
      <c r="C247">
        <v>2006</v>
      </c>
      <c r="D247" t="s">
        <v>8</v>
      </c>
      <c r="E247" t="s">
        <v>9</v>
      </c>
      <c r="F247" t="s">
        <v>10</v>
      </c>
      <c r="G247" t="s">
        <v>11</v>
      </c>
      <c r="H247">
        <f t="shared" si="63"/>
        <v>9.620201143647325E-2</v>
      </c>
      <c r="I247">
        <v>618.87</v>
      </c>
      <c r="J247">
        <v>3401.748</v>
      </c>
      <c r="K247">
        <v>327.255</v>
      </c>
      <c r="L247">
        <f t="shared" si="64"/>
        <v>0.18192705632515987</v>
      </c>
      <c r="M247">
        <f t="shared" si="65"/>
        <v>-5.3499956412087761E-2</v>
      </c>
    </row>
    <row r="248" spans="1:13" x14ac:dyDescent="0.25">
      <c r="A248" t="s">
        <v>7</v>
      </c>
      <c r="B248" s="1">
        <v>39447</v>
      </c>
      <c r="C248">
        <v>2007</v>
      </c>
      <c r="D248" t="s">
        <v>8</v>
      </c>
      <c r="E248" t="s">
        <v>9</v>
      </c>
      <c r="F248" t="s">
        <v>10</v>
      </c>
      <c r="G248" t="s">
        <v>11</v>
      </c>
      <c r="H248">
        <f t="shared" si="63"/>
        <v>8.7166890867914237E-2</v>
      </c>
      <c r="I248">
        <v>619.25099999999998</v>
      </c>
      <c r="J248">
        <v>3523.62</v>
      </c>
      <c r="K248">
        <v>307.14299999999997</v>
      </c>
      <c r="L248">
        <f t="shared" si="64"/>
        <v>0.17574284400701551</v>
      </c>
      <c r="M248">
        <f t="shared" si="65"/>
        <v>6.1563817926215813E-4</v>
      </c>
    </row>
    <row r="249" spans="1:13" x14ac:dyDescent="0.25">
      <c r="A249" t="s">
        <v>7</v>
      </c>
      <c r="B249" s="1">
        <v>39813</v>
      </c>
      <c r="C249">
        <v>2008</v>
      </c>
      <c r="D249" t="s">
        <v>8</v>
      </c>
      <c r="E249" t="s">
        <v>9</v>
      </c>
      <c r="F249" t="s">
        <v>10</v>
      </c>
      <c r="G249" t="s">
        <v>11</v>
      </c>
      <c r="H249">
        <f t="shared" si="63"/>
        <v>7.19095737666747E-2</v>
      </c>
      <c r="I249">
        <v>530.54600000000005</v>
      </c>
      <c r="J249">
        <v>3367.076</v>
      </c>
      <c r="K249">
        <v>242.125</v>
      </c>
      <c r="L249">
        <f t="shared" si="64"/>
        <v>0.15756876292664615</v>
      </c>
      <c r="M249">
        <f t="shared" si="65"/>
        <v>-0.14324563060858994</v>
      </c>
    </row>
    <row r="250" spans="1:13" x14ac:dyDescent="0.25">
      <c r="A250" t="s">
        <v>7</v>
      </c>
      <c r="B250" s="1">
        <v>40178</v>
      </c>
      <c r="C250">
        <v>2009</v>
      </c>
      <c r="D250" t="s">
        <v>8</v>
      </c>
      <c r="E250" t="s">
        <v>9</v>
      </c>
      <c r="F250" t="s">
        <v>10</v>
      </c>
      <c r="G250" t="s">
        <v>11</v>
      </c>
      <c r="H250">
        <f t="shared" si="63"/>
        <v>2.0724266560229729E-2</v>
      </c>
      <c r="I250">
        <v>580.226</v>
      </c>
      <c r="J250">
        <v>3297.1010000000001</v>
      </c>
      <c r="K250">
        <v>68.33</v>
      </c>
      <c r="L250">
        <f t="shared" si="64"/>
        <v>0.17598065694681478</v>
      </c>
      <c r="M250">
        <f t="shared" si="65"/>
        <v>9.3639382824486375E-2</v>
      </c>
    </row>
    <row r="251" spans="1:13" x14ac:dyDescent="0.25">
      <c r="A251" t="s">
        <v>7</v>
      </c>
      <c r="B251" s="1">
        <v>40543</v>
      </c>
      <c r="C251">
        <v>2010</v>
      </c>
      <c r="D251" t="s">
        <v>8</v>
      </c>
      <c r="E251" t="s">
        <v>9</v>
      </c>
      <c r="F251" t="s">
        <v>10</v>
      </c>
      <c r="G251" t="s">
        <v>11</v>
      </c>
      <c r="H251">
        <f t="shared" si="63"/>
        <v>0.1072582955560424</v>
      </c>
      <c r="I251">
        <v>723.88400000000001</v>
      </c>
      <c r="J251">
        <v>3263.645</v>
      </c>
      <c r="K251">
        <v>350.053</v>
      </c>
      <c r="L251">
        <f t="shared" si="64"/>
        <v>0.2218023099938872</v>
      </c>
      <c r="M251">
        <f t="shared" si="65"/>
        <v>0.24758973227673359</v>
      </c>
    </row>
    <row r="252" spans="1:13" x14ac:dyDescent="0.25">
      <c r="A252" t="s">
        <v>7</v>
      </c>
      <c r="B252" s="1">
        <v>40908</v>
      </c>
      <c r="C252">
        <v>2011</v>
      </c>
      <c r="D252" t="s">
        <v>8</v>
      </c>
      <c r="E252" t="s">
        <v>9</v>
      </c>
      <c r="F252" t="s">
        <v>10</v>
      </c>
      <c r="G252" t="s">
        <v>11</v>
      </c>
      <c r="H252">
        <f t="shared" si="63"/>
        <v>0.10473104194233381</v>
      </c>
      <c r="I252">
        <v>746.50800000000004</v>
      </c>
      <c r="J252">
        <v>3241.3789999999999</v>
      </c>
      <c r="K252">
        <v>339.47300000000001</v>
      </c>
      <c r="L252">
        <f t="shared" si="64"/>
        <v>0.23030568162501208</v>
      </c>
      <c r="M252">
        <f t="shared" si="65"/>
        <v>3.1253626271612614E-2</v>
      </c>
    </row>
    <row r="253" spans="1:13" x14ac:dyDescent="0.25">
      <c r="A253" t="s">
        <v>7</v>
      </c>
      <c r="B253" s="1">
        <v>41274</v>
      </c>
      <c r="C253">
        <v>2012</v>
      </c>
      <c r="D253" t="s">
        <v>8</v>
      </c>
      <c r="E253" t="s">
        <v>9</v>
      </c>
      <c r="F253" t="s">
        <v>10</v>
      </c>
      <c r="G253" t="s">
        <v>11</v>
      </c>
      <c r="H253">
        <f t="shared" si="63"/>
        <v>0.11555561747456844</v>
      </c>
      <c r="I253">
        <v>851.755</v>
      </c>
      <c r="J253">
        <v>3301.8040000000001</v>
      </c>
      <c r="K253">
        <v>381.54199999999997</v>
      </c>
      <c r="L253">
        <f t="shared" si="64"/>
        <v>0.25796655404136648</v>
      </c>
      <c r="M253">
        <f t="shared" si="65"/>
        <v>0.1409857630460758</v>
      </c>
    </row>
    <row r="254" spans="1:13" x14ac:dyDescent="0.25">
      <c r="A254" t="s">
        <v>7</v>
      </c>
      <c r="B254" s="1">
        <v>41639</v>
      </c>
      <c r="C254">
        <v>2013</v>
      </c>
      <c r="D254" t="s">
        <v>8</v>
      </c>
      <c r="E254" t="s">
        <v>9</v>
      </c>
      <c r="F254" t="s">
        <v>10</v>
      </c>
      <c r="G254" t="s">
        <v>11</v>
      </c>
      <c r="H254">
        <f t="shared" si="63"/>
        <v>0.11754492813698031</v>
      </c>
      <c r="I254">
        <v>846.32299999999998</v>
      </c>
      <c r="J254">
        <v>3454.6280000000002</v>
      </c>
      <c r="K254">
        <v>406.07400000000001</v>
      </c>
      <c r="L254">
        <f t="shared" si="64"/>
        <v>0.24498238305253126</v>
      </c>
      <c r="M254">
        <f t="shared" si="65"/>
        <v>-6.3774207371838339E-3</v>
      </c>
    </row>
    <row r="255" spans="1:13" x14ac:dyDescent="0.25">
      <c r="A255" t="s">
        <v>7</v>
      </c>
      <c r="B255" s="1">
        <v>42004</v>
      </c>
      <c r="C255">
        <v>2014</v>
      </c>
      <c r="D255" t="s">
        <v>8</v>
      </c>
      <c r="E255" t="s">
        <v>9</v>
      </c>
      <c r="F255" t="s">
        <v>10</v>
      </c>
      <c r="G255" t="s">
        <v>11</v>
      </c>
      <c r="H255">
        <f t="shared" si="63"/>
        <v>0.11387082029263107</v>
      </c>
      <c r="I255">
        <v>811.24199999999996</v>
      </c>
      <c r="J255">
        <v>3491.6320000000001</v>
      </c>
      <c r="K255">
        <v>397.59500000000003</v>
      </c>
      <c r="L255">
        <f t="shared" si="64"/>
        <v>0.23233891773245288</v>
      </c>
      <c r="M255">
        <f t="shared" si="65"/>
        <v>-4.1451077189205564E-2</v>
      </c>
    </row>
    <row r="256" spans="1:13" x14ac:dyDescent="0.25">
      <c r="A256" t="s">
        <v>7</v>
      </c>
      <c r="B256" s="1">
        <v>42369</v>
      </c>
      <c r="C256">
        <v>2015</v>
      </c>
      <c r="D256" t="s">
        <v>8</v>
      </c>
      <c r="E256" t="s">
        <v>9</v>
      </c>
      <c r="F256" t="s">
        <v>10</v>
      </c>
      <c r="G256" t="s">
        <v>11</v>
      </c>
      <c r="H256">
        <f t="shared" si="63"/>
        <v>0.12509344309147652</v>
      </c>
      <c r="I256">
        <v>854.60199999999998</v>
      </c>
      <c r="J256">
        <v>3495.4430000000002</v>
      </c>
      <c r="K256">
        <v>437.25700000000001</v>
      </c>
      <c r="L256">
        <f t="shared" si="64"/>
        <v>0.24449032640497925</v>
      </c>
      <c r="M256">
        <f t="shared" si="65"/>
        <v>5.3448909203418972E-2</v>
      </c>
    </row>
    <row r="257" spans="1:13" x14ac:dyDescent="0.25">
      <c r="A257" t="s">
        <v>7</v>
      </c>
      <c r="B257" s="1">
        <v>42735</v>
      </c>
      <c r="C257">
        <v>2016</v>
      </c>
      <c r="D257" t="s">
        <v>8</v>
      </c>
      <c r="E257" t="s">
        <v>9</v>
      </c>
      <c r="F257" t="s">
        <v>10</v>
      </c>
      <c r="G257" t="s">
        <v>11</v>
      </c>
      <c r="H257">
        <f t="shared" si="63"/>
        <v>0.12634300573758919</v>
      </c>
      <c r="I257">
        <v>855.98400000000004</v>
      </c>
      <c r="J257">
        <v>3498.6819999999998</v>
      </c>
      <c r="K257">
        <v>442.03399999999999</v>
      </c>
      <c r="L257">
        <f t="shared" si="64"/>
        <v>0.24465898872775521</v>
      </c>
      <c r="M257">
        <f t="shared" si="65"/>
        <v>1.6171270369131619E-3</v>
      </c>
    </row>
    <row r="258" spans="1:13" x14ac:dyDescent="0.25">
      <c r="A258" t="s">
        <v>7</v>
      </c>
      <c r="B258" s="1">
        <v>43100</v>
      </c>
      <c r="C258">
        <v>2017</v>
      </c>
      <c r="D258" t="s">
        <v>8</v>
      </c>
      <c r="E258" t="s">
        <v>9</v>
      </c>
      <c r="F258" t="s">
        <v>10</v>
      </c>
      <c r="G258" t="s">
        <v>11</v>
      </c>
      <c r="H258">
        <f t="shared" si="63"/>
        <v>0.13700293047197204</v>
      </c>
      <c r="I258">
        <v>934.42700000000002</v>
      </c>
      <c r="J258">
        <v>3565.2959999999998</v>
      </c>
      <c r="K258">
        <v>488.45600000000002</v>
      </c>
      <c r="L258">
        <f t="shared" si="64"/>
        <v>0.26208959929273756</v>
      </c>
      <c r="M258">
        <f t="shared" si="65"/>
        <v>9.1640731602459835E-2</v>
      </c>
    </row>
    <row r="259" spans="1:13" x14ac:dyDescent="0.25">
      <c r="B259" s="1"/>
      <c r="H259" s="2" t="s">
        <v>60</v>
      </c>
      <c r="I259" s="2" t="s">
        <v>61</v>
      </c>
      <c r="J259" s="2" t="s">
        <v>6</v>
      </c>
      <c r="K259" s="2" t="s">
        <v>58</v>
      </c>
      <c r="L259" s="2" t="s">
        <v>62</v>
      </c>
      <c r="M259" s="2" t="s">
        <v>65</v>
      </c>
    </row>
    <row r="260" spans="1:13" x14ac:dyDescent="0.25">
      <c r="B260" s="1"/>
      <c r="G260" s="2" t="s">
        <v>66</v>
      </c>
      <c r="H260" s="3">
        <f>AVERAGE(H236:H258)</f>
        <v>9.5862928495509758E-2</v>
      </c>
      <c r="I260">
        <f t="shared" ref="I260:M260" si="66">AVERAGE(I236:I258)</f>
        <v>664.87478260869568</v>
      </c>
      <c r="J260">
        <f t="shared" si="66"/>
        <v>3066.2146086956523</v>
      </c>
      <c r="K260">
        <f t="shared" si="66"/>
        <v>290.73408695652171</v>
      </c>
      <c r="L260" s="2">
        <f t="shared" si="66"/>
        <v>0.22356093862296661</v>
      </c>
      <c r="M260">
        <f t="shared" si="66"/>
        <v>2.9675171401895573E-2</v>
      </c>
    </row>
    <row r="261" spans="1:13" x14ac:dyDescent="0.25">
      <c r="B261" s="1"/>
      <c r="G261" s="2" t="s">
        <v>67</v>
      </c>
      <c r="H261">
        <f>MEDIAN(H236:H258)</f>
        <v>0.10473104194233381</v>
      </c>
      <c r="I261">
        <f t="shared" ref="I261:M261" si="67">MEDIAN(I236:I258)</f>
        <v>619.25099999999998</v>
      </c>
      <c r="J261">
        <f t="shared" si="67"/>
        <v>3297.1010000000001</v>
      </c>
      <c r="K261">
        <f t="shared" si="67"/>
        <v>302.33199999999999</v>
      </c>
      <c r="L261">
        <f t="shared" si="67"/>
        <v>0.23030568162501208</v>
      </c>
      <c r="M261">
        <f t="shared" si="67"/>
        <v>1.8899671825499811E-2</v>
      </c>
    </row>
    <row r="262" spans="1:13" x14ac:dyDescent="0.25">
      <c r="B262" s="1"/>
      <c r="G262" s="2" t="s">
        <v>68</v>
      </c>
      <c r="H262">
        <f>STDEV(H236:H258)</f>
        <v>2.8800788187169232E-2</v>
      </c>
      <c r="I262">
        <f t="shared" ref="I262:M262" si="68">STDEV(I236:I258)</f>
        <v>136.30026912030931</v>
      </c>
      <c r="J262">
        <f t="shared" si="68"/>
        <v>686.30283183570054</v>
      </c>
      <c r="K262">
        <f t="shared" si="68"/>
        <v>106.12850965560295</v>
      </c>
      <c r="L262">
        <f t="shared" si="68"/>
        <v>4.8502858874710737E-2</v>
      </c>
      <c r="M262">
        <f t="shared" si="68"/>
        <v>0.11663922414174398</v>
      </c>
    </row>
    <row r="263" spans="1:13" x14ac:dyDescent="0.25">
      <c r="B263" s="1"/>
      <c r="G263" s="2" t="s">
        <v>69</v>
      </c>
      <c r="H263">
        <f>MAX(H236:H258)</f>
        <v>0.13700293047197204</v>
      </c>
      <c r="I263">
        <f t="shared" ref="I263:M263" si="69">MAX(I236:I258)</f>
        <v>934.42700000000002</v>
      </c>
      <c r="J263">
        <f t="shared" si="69"/>
        <v>4551.3729999999996</v>
      </c>
      <c r="K263">
        <f t="shared" si="69"/>
        <v>488.45600000000002</v>
      </c>
      <c r="L263">
        <f t="shared" si="69"/>
        <v>0.33682157961621706</v>
      </c>
      <c r="M263">
        <f t="shared" si="69"/>
        <v>0.29153457024961527</v>
      </c>
    </row>
    <row r="264" spans="1:13" x14ac:dyDescent="0.25">
      <c r="B264" s="1"/>
      <c r="G264" s="2" t="s">
        <v>70</v>
      </c>
      <c r="H264">
        <f>MIN(H236:H258)</f>
        <v>2.0724266560229729E-2</v>
      </c>
      <c r="I264">
        <f t="shared" ref="I264:M264" si="70">MIN(I236:I258)</f>
        <v>482.053</v>
      </c>
      <c r="J264">
        <f t="shared" si="70"/>
        <v>1669.798</v>
      </c>
      <c r="K264">
        <f t="shared" si="70"/>
        <v>68.33</v>
      </c>
      <c r="L264">
        <f t="shared" si="70"/>
        <v>0.14822494223171778</v>
      </c>
      <c r="M264">
        <f t="shared" si="70"/>
        <v>-0.23506322753165815</v>
      </c>
    </row>
    <row r="265" spans="1:13" x14ac:dyDescent="0.25">
      <c r="B265" s="1"/>
      <c r="G265" s="2" t="s">
        <v>71</v>
      </c>
      <c r="H265" s="3">
        <f t="shared" ref="H265:M265" si="71">H262/H260</f>
        <v>0.30043718295668664</v>
      </c>
      <c r="I265">
        <f t="shared" si="71"/>
        <v>0.20500141182302481</v>
      </c>
      <c r="J265">
        <f t="shared" si="71"/>
        <v>0.2238273961285604</v>
      </c>
      <c r="K265">
        <f t="shared" si="71"/>
        <v>0.36503634907961141</v>
      </c>
      <c r="L265" s="2">
        <f t="shared" si="71"/>
        <v>0.21695587419459866</v>
      </c>
      <c r="M265">
        <f t="shared" si="71"/>
        <v>3.9305324495714071</v>
      </c>
    </row>
    <row r="266" spans="1:13" x14ac:dyDescent="0.25">
      <c r="B266" s="1"/>
      <c r="G266" s="2" t="s">
        <v>72</v>
      </c>
      <c r="I266">
        <f>I258*(1+M261)</f>
        <v>952.08736364488641</v>
      </c>
    </row>
    <row r="267" spans="1:13" x14ac:dyDescent="0.25">
      <c r="B267" s="1"/>
      <c r="G267" s="2" t="s">
        <v>73</v>
      </c>
      <c r="I267" s="2">
        <f>I262/I266</f>
        <v>0.14315941406732835</v>
      </c>
    </row>
    <row r="268" spans="1:13" x14ac:dyDescent="0.25">
      <c r="B268" s="1"/>
    </row>
    <row r="269" spans="1:13" x14ac:dyDescent="0.25">
      <c r="A269" t="s">
        <v>37</v>
      </c>
      <c r="B269" s="1">
        <v>35064</v>
      </c>
      <c r="C269">
        <v>1995</v>
      </c>
      <c r="D269" t="s">
        <v>38</v>
      </c>
      <c r="E269" t="s">
        <v>9</v>
      </c>
      <c r="F269" t="s">
        <v>10</v>
      </c>
      <c r="G269" t="s">
        <v>39</v>
      </c>
      <c r="H269">
        <f t="shared" si="63"/>
        <v>9.3463538928710579E-2</v>
      </c>
      <c r="I269">
        <v>143.58199999999999</v>
      </c>
      <c r="J269">
        <v>808.46500000000003</v>
      </c>
      <c r="K269">
        <v>75.561999999999998</v>
      </c>
      <c r="L269">
        <f t="shared" ref="L269:L291" si="72">I269/J269</f>
        <v>0.17759828811389483</v>
      </c>
    </row>
    <row r="270" spans="1:13" x14ac:dyDescent="0.25">
      <c r="A270" t="s">
        <v>37</v>
      </c>
      <c r="B270" s="1">
        <v>35430</v>
      </c>
      <c r="C270">
        <v>1996</v>
      </c>
      <c r="D270" t="s">
        <v>38</v>
      </c>
      <c r="E270" t="s">
        <v>9</v>
      </c>
      <c r="F270" t="s">
        <v>10</v>
      </c>
      <c r="G270" t="s">
        <v>39</v>
      </c>
      <c r="H270">
        <f t="shared" si="63"/>
        <v>8.2161139071708175E-2</v>
      </c>
      <c r="I270">
        <v>165.41399999999999</v>
      </c>
      <c r="J270">
        <v>883.38599999999997</v>
      </c>
      <c r="K270">
        <v>72.58</v>
      </c>
      <c r="L270">
        <f t="shared" si="72"/>
        <v>0.18724996773777261</v>
      </c>
      <c r="M270">
        <f t="shared" ref="M270:M291" si="73">(I270-I269)/I269</f>
        <v>0.15205248568762098</v>
      </c>
    </row>
    <row r="271" spans="1:13" x14ac:dyDescent="0.25">
      <c r="A271" t="s">
        <v>37</v>
      </c>
      <c r="B271" s="1">
        <v>35795</v>
      </c>
      <c r="C271">
        <v>1997</v>
      </c>
      <c r="D271" t="s">
        <v>38</v>
      </c>
      <c r="E271" t="s">
        <v>9</v>
      </c>
      <c r="F271" t="s">
        <v>10</v>
      </c>
      <c r="G271" t="s">
        <v>39</v>
      </c>
      <c r="H271">
        <f t="shared" si="63"/>
        <v>7.1344450248267591E-2</v>
      </c>
      <c r="I271">
        <v>162.37899999999999</v>
      </c>
      <c r="J271">
        <v>1135.2670000000001</v>
      </c>
      <c r="K271">
        <v>80.995000000000005</v>
      </c>
      <c r="L271">
        <f t="shared" si="72"/>
        <v>0.14303155116813929</v>
      </c>
      <c r="M271">
        <f t="shared" si="73"/>
        <v>-1.8347902837728348E-2</v>
      </c>
    </row>
    <row r="272" spans="1:13" x14ac:dyDescent="0.25">
      <c r="A272" t="s">
        <v>37</v>
      </c>
      <c r="B272" s="1">
        <v>36160</v>
      </c>
      <c r="C272">
        <v>1998</v>
      </c>
      <c r="D272" t="s">
        <v>38</v>
      </c>
      <c r="E272" t="s">
        <v>9</v>
      </c>
      <c r="F272" t="s">
        <v>10</v>
      </c>
      <c r="G272" t="s">
        <v>39</v>
      </c>
      <c r="H272">
        <f t="shared" si="63"/>
        <v>7.5685274773558395E-2</v>
      </c>
      <c r="I272">
        <v>176.95500000000001</v>
      </c>
      <c r="J272">
        <v>1092.4449999999999</v>
      </c>
      <c r="K272">
        <v>82.682000000000002</v>
      </c>
      <c r="L272">
        <f t="shared" si="72"/>
        <v>0.1619806946802814</v>
      </c>
      <c r="M272">
        <f t="shared" si="73"/>
        <v>8.9765302163457239E-2</v>
      </c>
    </row>
    <row r="273" spans="1:13" x14ac:dyDescent="0.25">
      <c r="A273" t="s">
        <v>37</v>
      </c>
      <c r="B273" s="1">
        <v>36525</v>
      </c>
      <c r="C273">
        <v>1999</v>
      </c>
      <c r="D273" t="s">
        <v>38</v>
      </c>
      <c r="E273" t="s">
        <v>9</v>
      </c>
      <c r="F273" t="s">
        <v>10</v>
      </c>
      <c r="G273" t="s">
        <v>39</v>
      </c>
      <c r="H273">
        <f t="shared" si="63"/>
        <v>7.1837504092720536E-2</v>
      </c>
      <c r="I273">
        <v>145.089</v>
      </c>
      <c r="J273">
        <v>1157.5429999999999</v>
      </c>
      <c r="K273">
        <v>83.155000000000001</v>
      </c>
      <c r="L273">
        <f t="shared" si="72"/>
        <v>0.12534221190919043</v>
      </c>
      <c r="M273">
        <f t="shared" si="73"/>
        <v>-0.18007968127490045</v>
      </c>
    </row>
    <row r="274" spans="1:13" x14ac:dyDescent="0.25">
      <c r="A274" t="s">
        <v>37</v>
      </c>
      <c r="B274" s="1">
        <v>36891</v>
      </c>
      <c r="C274">
        <v>2000</v>
      </c>
      <c r="D274" t="s">
        <v>38</v>
      </c>
      <c r="E274" t="s">
        <v>9</v>
      </c>
      <c r="F274" t="s">
        <v>10</v>
      </c>
      <c r="G274" t="s">
        <v>39</v>
      </c>
      <c r="H274">
        <f t="shared" si="63"/>
        <v>6.2649803819834496E-2</v>
      </c>
      <c r="I274">
        <v>186.43799999999999</v>
      </c>
      <c r="J274">
        <v>1611.2739999999999</v>
      </c>
      <c r="K274">
        <v>100.946</v>
      </c>
      <c r="L274">
        <f t="shared" si="72"/>
        <v>0.11570843940881563</v>
      </c>
      <c r="M274">
        <f t="shared" si="73"/>
        <v>0.28499059198147336</v>
      </c>
    </row>
    <row r="275" spans="1:13" x14ac:dyDescent="0.25">
      <c r="A275" t="s">
        <v>37</v>
      </c>
      <c r="B275" s="1">
        <v>37256</v>
      </c>
      <c r="C275">
        <v>2001</v>
      </c>
      <c r="D275" t="s">
        <v>38</v>
      </c>
      <c r="E275" t="s">
        <v>9</v>
      </c>
      <c r="F275" t="s">
        <v>10</v>
      </c>
      <c r="G275" t="s">
        <v>39</v>
      </c>
      <c r="H275">
        <f t="shared" si="63"/>
        <v>6.3956943970871954E-2</v>
      </c>
      <c r="I275">
        <v>311.44600000000003</v>
      </c>
      <c r="J275">
        <v>2352.098</v>
      </c>
      <c r="K275">
        <v>150.43299999999999</v>
      </c>
      <c r="L275">
        <f t="shared" si="72"/>
        <v>0.13241199984014274</v>
      </c>
      <c r="M275">
        <f t="shared" si="73"/>
        <v>0.67050708546540971</v>
      </c>
    </row>
    <row r="276" spans="1:13" x14ac:dyDescent="0.25">
      <c r="A276" t="s">
        <v>37</v>
      </c>
      <c r="B276" s="1">
        <v>37621</v>
      </c>
      <c r="C276">
        <v>2002</v>
      </c>
      <c r="D276" t="s">
        <v>38</v>
      </c>
      <c r="E276" t="s">
        <v>9</v>
      </c>
      <c r="F276" t="s">
        <v>10</v>
      </c>
      <c r="G276" t="s">
        <v>39</v>
      </c>
      <c r="H276">
        <f t="shared" si="63"/>
        <v>5.4980513192517337E-2</v>
      </c>
      <c r="I276">
        <v>122.661</v>
      </c>
      <c r="J276">
        <v>1168.9960000000001</v>
      </c>
      <c r="K276">
        <v>64.272000000000006</v>
      </c>
      <c r="L276">
        <f t="shared" si="72"/>
        <v>0.10492850274936782</v>
      </c>
      <c r="M276">
        <f t="shared" si="73"/>
        <v>-0.60615644445586081</v>
      </c>
    </row>
    <row r="277" spans="1:13" x14ac:dyDescent="0.25">
      <c r="A277" t="s">
        <v>37</v>
      </c>
      <c r="B277" s="1">
        <v>37986</v>
      </c>
      <c r="C277">
        <v>2003</v>
      </c>
      <c r="D277" t="s">
        <v>38</v>
      </c>
      <c r="E277" t="s">
        <v>9</v>
      </c>
      <c r="F277" t="s">
        <v>10</v>
      </c>
      <c r="G277" t="s">
        <v>39</v>
      </c>
      <c r="H277">
        <f t="shared" si="63"/>
        <v>6.5781465315302323E-2</v>
      </c>
      <c r="I277">
        <v>146.66399999999999</v>
      </c>
      <c r="J277">
        <v>1455.7139999999999</v>
      </c>
      <c r="K277">
        <v>95.759</v>
      </c>
      <c r="L277">
        <f t="shared" si="72"/>
        <v>0.10075055951924622</v>
      </c>
      <c r="M277">
        <f t="shared" si="73"/>
        <v>0.19568567026194134</v>
      </c>
    </row>
    <row r="278" spans="1:13" x14ac:dyDescent="0.25">
      <c r="A278" t="s">
        <v>37</v>
      </c>
      <c r="B278" s="1">
        <v>38352</v>
      </c>
      <c r="C278">
        <v>2004</v>
      </c>
      <c r="D278" t="s">
        <v>38</v>
      </c>
      <c r="E278" t="s">
        <v>9</v>
      </c>
      <c r="F278" t="s">
        <v>10</v>
      </c>
      <c r="G278" t="s">
        <v>39</v>
      </c>
      <c r="H278">
        <f t="shared" si="63"/>
        <v>5.4996535376547244E-2</v>
      </c>
      <c r="I278">
        <v>148.96</v>
      </c>
      <c r="J278">
        <v>1604.7919999999999</v>
      </c>
      <c r="K278">
        <v>88.257999999999996</v>
      </c>
      <c r="L278">
        <f t="shared" si="72"/>
        <v>9.282199811564365E-2</v>
      </c>
      <c r="M278">
        <f t="shared" si="73"/>
        <v>1.565483008781992E-2</v>
      </c>
    </row>
    <row r="279" spans="1:13" x14ac:dyDescent="0.25">
      <c r="A279" t="s">
        <v>37</v>
      </c>
      <c r="B279" s="1">
        <v>38717</v>
      </c>
      <c r="C279">
        <v>2005</v>
      </c>
      <c r="D279" t="s">
        <v>38</v>
      </c>
      <c r="E279" t="s">
        <v>9</v>
      </c>
      <c r="F279" t="s">
        <v>10</v>
      </c>
      <c r="G279" t="s">
        <v>39</v>
      </c>
      <c r="H279">
        <f t="shared" si="63"/>
        <v>3.3751282014242996E-2</v>
      </c>
      <c r="I279">
        <v>156.81899999999999</v>
      </c>
      <c r="J279">
        <v>2076.81</v>
      </c>
      <c r="K279">
        <v>70.094999999999999</v>
      </c>
      <c r="L279">
        <f t="shared" si="72"/>
        <v>7.5509555520244992E-2</v>
      </c>
      <c r="M279">
        <f t="shared" si="73"/>
        <v>5.2759129967776451E-2</v>
      </c>
    </row>
    <row r="280" spans="1:13" x14ac:dyDescent="0.25">
      <c r="A280" t="s">
        <v>37</v>
      </c>
      <c r="B280" s="1">
        <v>39082</v>
      </c>
      <c r="C280">
        <v>2006</v>
      </c>
      <c r="D280" t="s">
        <v>38</v>
      </c>
      <c r="E280" t="s">
        <v>9</v>
      </c>
      <c r="F280" t="s">
        <v>10</v>
      </c>
      <c r="G280" t="s">
        <v>39</v>
      </c>
      <c r="H280">
        <f t="shared" si="63"/>
        <v>4.9094761474938596E-2</v>
      </c>
      <c r="I280">
        <v>286.10899999999998</v>
      </c>
      <c r="J280">
        <v>2471.6689999999999</v>
      </c>
      <c r="K280">
        <v>121.346</v>
      </c>
      <c r="L280">
        <f t="shared" si="72"/>
        <v>0.11575538634016125</v>
      </c>
      <c r="M280">
        <f t="shared" si="73"/>
        <v>0.82445366951708654</v>
      </c>
    </row>
    <row r="281" spans="1:13" x14ac:dyDescent="0.25">
      <c r="A281" t="s">
        <v>37</v>
      </c>
      <c r="B281" s="1">
        <v>39447</v>
      </c>
      <c r="C281">
        <v>2007</v>
      </c>
      <c r="D281" t="s">
        <v>38</v>
      </c>
      <c r="E281" t="s">
        <v>9</v>
      </c>
      <c r="F281" t="s">
        <v>10</v>
      </c>
      <c r="G281" t="s">
        <v>39</v>
      </c>
      <c r="H281">
        <f t="shared" si="63"/>
        <v>3.9394387441360604E-2</v>
      </c>
      <c r="I281">
        <v>147.94200000000001</v>
      </c>
      <c r="J281">
        <v>1914.029</v>
      </c>
      <c r="K281">
        <v>75.402000000000001</v>
      </c>
      <c r="L281">
        <f t="shared" si="72"/>
        <v>7.7293499732762672E-2</v>
      </c>
      <c r="M281">
        <f t="shared" si="73"/>
        <v>-0.48291734968141509</v>
      </c>
    </row>
    <row r="282" spans="1:13" x14ac:dyDescent="0.25">
      <c r="A282" t="s">
        <v>37</v>
      </c>
      <c r="B282" s="1">
        <v>39813</v>
      </c>
      <c r="C282">
        <v>2008</v>
      </c>
      <c r="D282" t="s">
        <v>38</v>
      </c>
      <c r="E282" t="s">
        <v>9</v>
      </c>
      <c r="F282" t="s">
        <v>10</v>
      </c>
      <c r="G282" t="s">
        <v>39</v>
      </c>
      <c r="H282">
        <f t="shared" si="63"/>
        <v>-0.13784790372345909</v>
      </c>
      <c r="I282">
        <v>22.202999999999999</v>
      </c>
      <c r="J282">
        <v>1959.5219999999999</v>
      </c>
      <c r="K282">
        <v>-270.11599999999999</v>
      </c>
      <c r="L282">
        <f t="shared" si="72"/>
        <v>1.1330824558234099E-2</v>
      </c>
      <c r="M282">
        <f t="shared" si="73"/>
        <v>-0.84992091495315736</v>
      </c>
    </row>
    <row r="283" spans="1:13" x14ac:dyDescent="0.25">
      <c r="A283" t="s">
        <v>37</v>
      </c>
      <c r="B283" s="1">
        <v>40178</v>
      </c>
      <c r="C283">
        <v>2009</v>
      </c>
      <c r="D283" t="s">
        <v>38</v>
      </c>
      <c r="E283" t="s">
        <v>9</v>
      </c>
      <c r="F283" t="s">
        <v>10</v>
      </c>
      <c r="G283" t="s">
        <v>39</v>
      </c>
      <c r="H283">
        <f t="shared" si="63"/>
        <v>7.5766623941583164E-2</v>
      </c>
      <c r="I283">
        <v>191.94200000000001</v>
      </c>
      <c r="J283">
        <v>1647.7439999999999</v>
      </c>
      <c r="K283">
        <v>124.84399999999999</v>
      </c>
      <c r="L283">
        <f t="shared" si="72"/>
        <v>0.11648775537947643</v>
      </c>
      <c r="M283">
        <f t="shared" si="73"/>
        <v>7.6448678106562182</v>
      </c>
    </row>
    <row r="284" spans="1:13" x14ac:dyDescent="0.25">
      <c r="A284" t="s">
        <v>37</v>
      </c>
      <c r="B284" s="1">
        <v>40543</v>
      </c>
      <c r="C284">
        <v>2010</v>
      </c>
      <c r="D284" t="s">
        <v>38</v>
      </c>
      <c r="E284" t="s">
        <v>9</v>
      </c>
      <c r="F284" t="s">
        <v>10</v>
      </c>
      <c r="G284" t="s">
        <v>39</v>
      </c>
      <c r="H284">
        <f t="shared" si="63"/>
        <v>-2.6702447599874991E-2</v>
      </c>
      <c r="I284">
        <v>239.452</v>
      </c>
      <c r="J284">
        <v>1673.5170000000001</v>
      </c>
      <c r="K284">
        <v>-44.686999999999998</v>
      </c>
      <c r="L284">
        <f t="shared" si="72"/>
        <v>0.1430830998430252</v>
      </c>
      <c r="M284">
        <f t="shared" si="73"/>
        <v>0.24752268914567938</v>
      </c>
    </row>
    <row r="285" spans="1:13" x14ac:dyDescent="0.25">
      <c r="A285" t="s">
        <v>37</v>
      </c>
      <c r="B285" s="1">
        <v>40908</v>
      </c>
      <c r="C285">
        <v>2011</v>
      </c>
      <c r="D285" t="s">
        <v>38</v>
      </c>
      <c r="E285" t="s">
        <v>9</v>
      </c>
      <c r="F285" t="s">
        <v>10</v>
      </c>
      <c r="G285" t="s">
        <v>39</v>
      </c>
      <c r="H285">
        <f t="shared" si="63"/>
        <v>0.10401330339129458</v>
      </c>
      <c r="I285">
        <v>265.649</v>
      </c>
      <c r="J285">
        <v>1700.6189999999999</v>
      </c>
      <c r="K285">
        <v>176.887</v>
      </c>
      <c r="L285">
        <f t="shared" si="72"/>
        <v>0.15620723983443677</v>
      </c>
      <c r="M285">
        <f t="shared" si="73"/>
        <v>0.10940397240365503</v>
      </c>
    </row>
    <row r="286" spans="1:13" x14ac:dyDescent="0.25">
      <c r="A286" t="s">
        <v>37</v>
      </c>
      <c r="B286" s="1">
        <v>41274</v>
      </c>
      <c r="C286">
        <v>2012</v>
      </c>
      <c r="D286" t="s">
        <v>38</v>
      </c>
      <c r="E286" t="s">
        <v>9</v>
      </c>
      <c r="F286" t="s">
        <v>10</v>
      </c>
      <c r="G286" t="s">
        <v>39</v>
      </c>
      <c r="H286">
        <f t="shared" si="63"/>
        <v>7.901874474356807E-2</v>
      </c>
      <c r="I286">
        <v>273.721</v>
      </c>
      <c r="J286">
        <v>1342.403</v>
      </c>
      <c r="K286">
        <v>106.075</v>
      </c>
      <c r="L286">
        <f t="shared" si="72"/>
        <v>0.20390374574550266</v>
      </c>
      <c r="M286">
        <f t="shared" si="73"/>
        <v>3.0385960421458399E-2</v>
      </c>
    </row>
    <row r="287" spans="1:13" x14ac:dyDescent="0.25">
      <c r="A287" t="s">
        <v>37</v>
      </c>
      <c r="B287" s="1">
        <v>41639</v>
      </c>
      <c r="C287">
        <v>2013</v>
      </c>
      <c r="D287" t="s">
        <v>38</v>
      </c>
      <c r="E287" t="s">
        <v>9</v>
      </c>
      <c r="F287" t="s">
        <v>10</v>
      </c>
      <c r="G287" t="s">
        <v>39</v>
      </c>
      <c r="H287">
        <f t="shared" si="63"/>
        <v>7.279582512862745E-2</v>
      </c>
      <c r="I287">
        <v>286.84199999999998</v>
      </c>
      <c r="J287">
        <v>1387.923</v>
      </c>
      <c r="K287">
        <v>101.035</v>
      </c>
      <c r="L287">
        <f t="shared" si="72"/>
        <v>0.20666996656154554</v>
      </c>
      <c r="M287">
        <f t="shared" si="73"/>
        <v>4.7935671724127785E-2</v>
      </c>
    </row>
    <row r="288" spans="1:13" x14ac:dyDescent="0.25">
      <c r="A288" t="s">
        <v>37</v>
      </c>
      <c r="B288" s="1">
        <v>42004</v>
      </c>
      <c r="C288">
        <v>2014</v>
      </c>
      <c r="D288" t="s">
        <v>38</v>
      </c>
      <c r="E288" t="s">
        <v>9</v>
      </c>
      <c r="F288" t="s">
        <v>10</v>
      </c>
      <c r="G288" t="s">
        <v>39</v>
      </c>
      <c r="H288">
        <f t="shared" si="63"/>
        <v>8.1332838389445147E-2</v>
      </c>
      <c r="I288">
        <v>302.89699999999999</v>
      </c>
      <c r="J288">
        <v>1435.8530000000001</v>
      </c>
      <c r="K288">
        <v>116.782</v>
      </c>
      <c r="L288">
        <f t="shared" si="72"/>
        <v>0.21095265323121515</v>
      </c>
      <c r="M288">
        <f t="shared" si="73"/>
        <v>5.5971580173056971E-2</v>
      </c>
    </row>
    <row r="289" spans="1:13" x14ac:dyDescent="0.25">
      <c r="A289" t="s">
        <v>37</v>
      </c>
      <c r="B289" s="1">
        <v>42369</v>
      </c>
      <c r="C289">
        <v>2015</v>
      </c>
      <c r="D289" t="s">
        <v>38</v>
      </c>
      <c r="E289" t="s">
        <v>9</v>
      </c>
      <c r="F289" t="s">
        <v>10</v>
      </c>
      <c r="G289" t="s">
        <v>39</v>
      </c>
      <c r="H289">
        <f t="shared" si="63"/>
        <v>1.1234940052060965E-2</v>
      </c>
      <c r="I289">
        <v>291.416</v>
      </c>
      <c r="J289">
        <v>1439.0820000000001</v>
      </c>
      <c r="K289">
        <v>16.167999999999999</v>
      </c>
      <c r="L289">
        <f t="shared" si="72"/>
        <v>0.20250131681168965</v>
      </c>
      <c r="M289">
        <f t="shared" si="73"/>
        <v>-3.7903973958144169E-2</v>
      </c>
    </row>
    <row r="290" spans="1:13" x14ac:dyDescent="0.25">
      <c r="A290" t="s">
        <v>37</v>
      </c>
      <c r="B290" s="1">
        <v>42735</v>
      </c>
      <c r="C290">
        <v>2016</v>
      </c>
      <c r="D290" t="s">
        <v>38</v>
      </c>
      <c r="E290" t="s">
        <v>9</v>
      </c>
      <c r="F290" t="s">
        <v>10</v>
      </c>
      <c r="G290" t="s">
        <v>39</v>
      </c>
      <c r="H290">
        <f t="shared" si="63"/>
        <v>8.6119750453244465E-2</v>
      </c>
      <c r="I290">
        <v>277.98500000000001</v>
      </c>
      <c r="J290">
        <v>1362.951</v>
      </c>
      <c r="K290">
        <v>117.377</v>
      </c>
      <c r="L290">
        <f t="shared" si="72"/>
        <v>0.20395817604594738</v>
      </c>
      <c r="M290">
        <f t="shared" si="73"/>
        <v>-4.6088752848162023E-2</v>
      </c>
    </row>
    <row r="291" spans="1:13" x14ac:dyDescent="0.25">
      <c r="A291" t="s">
        <v>37</v>
      </c>
      <c r="B291" s="1">
        <v>43100</v>
      </c>
      <c r="C291">
        <v>2017</v>
      </c>
      <c r="D291" t="s">
        <v>38</v>
      </c>
      <c r="E291" t="s">
        <v>9</v>
      </c>
      <c r="F291" t="s">
        <v>10</v>
      </c>
      <c r="G291" t="s">
        <v>39</v>
      </c>
      <c r="H291">
        <f t="shared" si="63"/>
        <v>5.56414069728575E-2</v>
      </c>
      <c r="I291">
        <v>333.52100000000002</v>
      </c>
      <c r="J291">
        <v>1445.0029999999999</v>
      </c>
      <c r="K291">
        <v>80.402000000000001</v>
      </c>
      <c r="L291">
        <f t="shared" si="72"/>
        <v>0.23080990143273061</v>
      </c>
      <c r="M291">
        <f t="shared" si="73"/>
        <v>0.19978056369948019</v>
      </c>
    </row>
    <row r="292" spans="1:13" x14ac:dyDescent="0.25">
      <c r="B292" s="1"/>
      <c r="H292" s="2" t="s">
        <v>60</v>
      </c>
      <c r="I292" s="2" t="s">
        <v>61</v>
      </c>
      <c r="J292" s="2" t="s">
        <v>6</v>
      </c>
      <c r="K292" s="2" t="s">
        <v>58</v>
      </c>
      <c r="L292" s="2" t="s">
        <v>62</v>
      </c>
      <c r="M292" s="2" t="s">
        <v>65</v>
      </c>
    </row>
    <row r="293" spans="1:13" x14ac:dyDescent="0.25">
      <c r="B293" s="1"/>
      <c r="G293" s="2" t="s">
        <v>66</v>
      </c>
      <c r="H293" s="3">
        <f>AVERAGE(H269:H291)</f>
        <v>5.3063942672605571E-2</v>
      </c>
      <c r="I293">
        <f t="shared" ref="I293:M293" si="74">AVERAGE(I269:I291)</f>
        <v>208.09069565217388</v>
      </c>
      <c r="J293">
        <f t="shared" si="74"/>
        <v>1527.2654347826078</v>
      </c>
      <c r="K293">
        <f t="shared" si="74"/>
        <v>73.3153043478261</v>
      </c>
      <c r="L293" s="2">
        <f t="shared" si="74"/>
        <v>0.1433168406208464</v>
      </c>
      <c r="M293">
        <f t="shared" si="74"/>
        <v>0.38183281787940432</v>
      </c>
    </row>
    <row r="294" spans="1:13" x14ac:dyDescent="0.25">
      <c r="B294" s="1"/>
      <c r="G294" s="2" t="s">
        <v>67</v>
      </c>
      <c r="H294">
        <f>MEDIAN(H269:H291)</f>
        <v>6.5781465315302323E-2</v>
      </c>
      <c r="I294">
        <f t="shared" ref="I294:M294" si="75">MEDIAN(I269:I291)</f>
        <v>186.43799999999999</v>
      </c>
      <c r="J294">
        <f t="shared" si="75"/>
        <v>1445.0029999999999</v>
      </c>
      <c r="K294">
        <f t="shared" si="75"/>
        <v>83.155000000000001</v>
      </c>
      <c r="L294">
        <f t="shared" si="75"/>
        <v>0.14303155116813929</v>
      </c>
      <c r="M294">
        <f t="shared" si="75"/>
        <v>5.4365355070416711E-2</v>
      </c>
    </row>
    <row r="295" spans="1:13" x14ac:dyDescent="0.25">
      <c r="B295" s="1"/>
      <c r="G295" s="2" t="s">
        <v>68</v>
      </c>
      <c r="H295">
        <f>STDEV(H269:H291)</f>
        <v>5.0120212769184019E-2</v>
      </c>
      <c r="I295">
        <f t="shared" ref="I295:M295" si="76">STDEV(I269:I291)</f>
        <v>78.980256713845819</v>
      </c>
      <c r="J295">
        <f t="shared" si="76"/>
        <v>423.04892929529564</v>
      </c>
      <c r="K295">
        <f t="shared" si="76"/>
        <v>86.426658626856337</v>
      </c>
      <c r="L295">
        <f t="shared" si="76"/>
        <v>5.4610330121868216E-2</v>
      </c>
      <c r="M295">
        <f t="shared" si="76"/>
        <v>1.6618741176083538</v>
      </c>
    </row>
    <row r="296" spans="1:13" x14ac:dyDescent="0.25">
      <c r="B296" s="1"/>
      <c r="G296" s="2" t="s">
        <v>69</v>
      </c>
      <c r="H296">
        <f>MAX(H269:H291)</f>
        <v>0.10401330339129458</v>
      </c>
      <c r="I296">
        <f t="shared" ref="I296:M296" si="77">MAX(I269:I291)</f>
        <v>333.52100000000002</v>
      </c>
      <c r="J296">
        <f t="shared" si="77"/>
        <v>2471.6689999999999</v>
      </c>
      <c r="K296">
        <f t="shared" si="77"/>
        <v>176.887</v>
      </c>
      <c r="L296">
        <f t="shared" si="77"/>
        <v>0.23080990143273061</v>
      </c>
      <c r="M296">
        <f t="shared" si="77"/>
        <v>7.6448678106562182</v>
      </c>
    </row>
    <row r="297" spans="1:13" x14ac:dyDescent="0.25">
      <c r="B297" s="1"/>
      <c r="G297" s="2" t="s">
        <v>70</v>
      </c>
      <c r="H297">
        <f>MIN(H269:H291)</f>
        <v>-0.13784790372345909</v>
      </c>
      <c r="I297">
        <f t="shared" ref="I297:M297" si="78">MIN(I269:I291)</f>
        <v>22.202999999999999</v>
      </c>
      <c r="J297">
        <f t="shared" si="78"/>
        <v>808.46500000000003</v>
      </c>
      <c r="K297">
        <f t="shared" si="78"/>
        <v>-270.11599999999999</v>
      </c>
      <c r="L297">
        <f t="shared" si="78"/>
        <v>1.1330824558234099E-2</v>
      </c>
      <c r="M297">
        <f t="shared" si="78"/>
        <v>-0.84992091495315736</v>
      </c>
    </row>
    <row r="298" spans="1:13" x14ac:dyDescent="0.25">
      <c r="B298" s="1"/>
      <c r="G298" s="2" t="s">
        <v>71</v>
      </c>
      <c r="H298" s="3">
        <f t="shared" ref="H298:M298" si="79">H295/H293</f>
        <v>0.94452485520000262</v>
      </c>
      <c r="I298">
        <f t="shared" si="79"/>
        <v>0.37954727608706867</v>
      </c>
      <c r="J298">
        <f t="shared" si="79"/>
        <v>0.27699764537361693</v>
      </c>
      <c r="K298">
        <f t="shared" si="79"/>
        <v>1.1788351613031121</v>
      </c>
      <c r="L298" s="2">
        <f t="shared" si="79"/>
        <v>0.38104614841701145</v>
      </c>
      <c r="M298">
        <f t="shared" si="79"/>
        <v>4.3523606138360522</v>
      </c>
    </row>
    <row r="299" spans="1:13" x14ac:dyDescent="0.25">
      <c r="B299" s="1"/>
      <c r="G299" s="2" t="s">
        <v>72</v>
      </c>
      <c r="I299">
        <f>I291*(1+M294)</f>
        <v>351.65298758844045</v>
      </c>
    </row>
    <row r="300" spans="1:13" x14ac:dyDescent="0.25">
      <c r="B300" s="1"/>
      <c r="G300" s="2" t="s">
        <v>73</v>
      </c>
      <c r="I300" s="2">
        <f>I295/I299</f>
        <v>0.22459714406374082</v>
      </c>
    </row>
    <row r="301" spans="1:13" x14ac:dyDescent="0.25">
      <c r="B301" s="1"/>
    </row>
    <row r="302" spans="1:13" x14ac:dyDescent="0.25">
      <c r="A302" t="s">
        <v>43</v>
      </c>
      <c r="B302" s="1">
        <v>35064</v>
      </c>
      <c r="C302">
        <v>1995</v>
      </c>
      <c r="D302" t="s">
        <v>44</v>
      </c>
      <c r="E302" t="s">
        <v>9</v>
      </c>
      <c r="F302" t="s">
        <v>10</v>
      </c>
      <c r="G302" t="s">
        <v>45</v>
      </c>
      <c r="H302">
        <f t="shared" ref="H302:H303" si="80">K302/J302</f>
        <v>0.12977625437321891</v>
      </c>
      <c r="I302">
        <v>2660.49</v>
      </c>
      <c r="J302">
        <v>9180.0229999999992</v>
      </c>
      <c r="K302">
        <v>1191.3489999999999</v>
      </c>
      <c r="L302">
        <f t="shared" ref="L302:L324" si="81">I302/J302</f>
        <v>0.28981299937919547</v>
      </c>
    </row>
    <row r="303" spans="1:13" x14ac:dyDescent="0.25">
      <c r="A303" t="s">
        <v>43</v>
      </c>
      <c r="B303" s="1">
        <v>35430</v>
      </c>
      <c r="C303">
        <v>1996</v>
      </c>
      <c r="D303" t="s">
        <v>44</v>
      </c>
      <c r="E303" t="s">
        <v>9</v>
      </c>
      <c r="F303" t="s">
        <v>10</v>
      </c>
      <c r="G303" t="s">
        <v>45</v>
      </c>
      <c r="H303">
        <f t="shared" si="80"/>
        <v>0.11701100598571153</v>
      </c>
      <c r="I303">
        <v>2601</v>
      </c>
      <c r="J303">
        <v>10358</v>
      </c>
      <c r="K303">
        <v>1212</v>
      </c>
      <c r="L303">
        <f t="shared" si="81"/>
        <v>0.25111025294458389</v>
      </c>
      <c r="M303">
        <f t="shared" ref="M303:M324" si="82">(I303-I302)/I302</f>
        <v>-2.2360542606812951E-2</v>
      </c>
    </row>
    <row r="304" spans="1:13" x14ac:dyDescent="0.25">
      <c r="A304" t="s">
        <v>43</v>
      </c>
      <c r="B304" s="1">
        <v>35795</v>
      </c>
      <c r="C304">
        <v>1997</v>
      </c>
      <c r="D304" t="s">
        <v>44</v>
      </c>
      <c r="E304" t="s">
        <v>9</v>
      </c>
      <c r="F304" t="s">
        <v>10</v>
      </c>
      <c r="G304" t="s">
        <v>45</v>
      </c>
      <c r="H304">
        <f t="shared" ref="H304:H324" si="83">K304/J304</f>
        <v>8.0485290619300612E-2</v>
      </c>
      <c r="I304">
        <v>2665</v>
      </c>
      <c r="J304">
        <v>12611</v>
      </c>
      <c r="K304">
        <v>1015</v>
      </c>
      <c r="L304">
        <f t="shared" si="81"/>
        <v>0.21132344778368092</v>
      </c>
      <c r="M304">
        <f t="shared" si="82"/>
        <v>2.4605920799692427E-2</v>
      </c>
    </row>
    <row r="305" spans="1:13" x14ac:dyDescent="0.25">
      <c r="A305" t="s">
        <v>43</v>
      </c>
      <c r="B305" s="1">
        <v>36160</v>
      </c>
      <c r="C305">
        <v>1998</v>
      </c>
      <c r="D305" t="s">
        <v>44</v>
      </c>
      <c r="E305" t="s">
        <v>9</v>
      </c>
      <c r="F305" t="s">
        <v>10</v>
      </c>
      <c r="G305" t="s">
        <v>45</v>
      </c>
      <c r="H305">
        <f t="shared" si="83"/>
        <v>8.7871612733491186E-2</v>
      </c>
      <c r="I305">
        <v>2310</v>
      </c>
      <c r="J305">
        <v>11403</v>
      </c>
      <c r="K305">
        <v>1002</v>
      </c>
      <c r="L305">
        <f t="shared" si="81"/>
        <v>0.20257826887661143</v>
      </c>
      <c r="M305">
        <f t="shared" si="82"/>
        <v>-0.13320825515947468</v>
      </c>
    </row>
    <row r="306" spans="1:13" x14ac:dyDescent="0.25">
      <c r="A306" t="s">
        <v>43</v>
      </c>
      <c r="B306" s="1">
        <v>36525</v>
      </c>
      <c r="C306">
        <v>1999</v>
      </c>
      <c r="D306" t="s">
        <v>44</v>
      </c>
      <c r="E306" t="s">
        <v>9</v>
      </c>
      <c r="F306" t="s">
        <v>10</v>
      </c>
      <c r="G306" t="s">
        <v>45</v>
      </c>
      <c r="H306">
        <f t="shared" si="83"/>
        <v>0.11186879585671126</v>
      </c>
      <c r="I306">
        <v>2779</v>
      </c>
      <c r="J306">
        <v>11585</v>
      </c>
      <c r="K306">
        <v>1296</v>
      </c>
      <c r="L306">
        <f t="shared" si="81"/>
        <v>0.23987915407854984</v>
      </c>
      <c r="M306">
        <f t="shared" si="82"/>
        <v>0.20303030303030303</v>
      </c>
    </row>
    <row r="307" spans="1:13" x14ac:dyDescent="0.25">
      <c r="A307" t="s">
        <v>43</v>
      </c>
      <c r="B307" s="1">
        <v>36891</v>
      </c>
      <c r="C307">
        <v>2000</v>
      </c>
      <c r="D307" t="s">
        <v>44</v>
      </c>
      <c r="E307" t="s">
        <v>9</v>
      </c>
      <c r="F307" t="s">
        <v>10</v>
      </c>
      <c r="G307" t="s">
        <v>45</v>
      </c>
      <c r="H307">
        <f t="shared" si="83"/>
        <v>0.13232664414861911</v>
      </c>
      <c r="I307">
        <v>2404</v>
      </c>
      <c r="J307">
        <v>10066</v>
      </c>
      <c r="K307">
        <v>1332</v>
      </c>
      <c r="L307">
        <f t="shared" si="81"/>
        <v>0.2388237631631234</v>
      </c>
      <c r="M307">
        <f t="shared" si="82"/>
        <v>-0.13494062612450522</v>
      </c>
    </row>
    <row r="308" spans="1:13" x14ac:dyDescent="0.25">
      <c r="A308" t="s">
        <v>43</v>
      </c>
      <c r="B308" s="1">
        <v>37256</v>
      </c>
      <c r="C308">
        <v>2001</v>
      </c>
      <c r="D308" t="s">
        <v>44</v>
      </c>
      <c r="E308" t="s">
        <v>9</v>
      </c>
      <c r="F308" t="s">
        <v>10</v>
      </c>
      <c r="G308" t="s">
        <v>45</v>
      </c>
      <c r="H308">
        <f t="shared" si="83"/>
        <v>0.12604628261939932</v>
      </c>
      <c r="I308">
        <v>2391</v>
      </c>
      <c r="J308">
        <v>10155</v>
      </c>
      <c r="K308">
        <v>1280</v>
      </c>
      <c r="L308">
        <f t="shared" si="81"/>
        <v>0.23545051698670605</v>
      </c>
      <c r="M308">
        <f t="shared" si="82"/>
        <v>-5.4076539101497508E-3</v>
      </c>
    </row>
    <row r="309" spans="1:13" x14ac:dyDescent="0.25">
      <c r="A309" t="s">
        <v>43</v>
      </c>
      <c r="B309" s="1">
        <v>37621</v>
      </c>
      <c r="C309">
        <v>2002</v>
      </c>
      <c r="D309" t="s">
        <v>44</v>
      </c>
      <c r="E309" t="s">
        <v>9</v>
      </c>
      <c r="F309" t="s">
        <v>10</v>
      </c>
      <c r="G309" t="s">
        <v>45</v>
      </c>
      <c r="H309">
        <f t="shared" si="83"/>
        <v>0.12655227983695136</v>
      </c>
      <c r="I309">
        <v>2581</v>
      </c>
      <c r="J309">
        <v>10549</v>
      </c>
      <c r="K309">
        <v>1335</v>
      </c>
      <c r="L309">
        <f t="shared" si="81"/>
        <v>0.24466774101810598</v>
      </c>
      <c r="M309">
        <f t="shared" si="82"/>
        <v>7.9464659138435798E-2</v>
      </c>
    </row>
    <row r="310" spans="1:13" x14ac:dyDescent="0.25">
      <c r="A310" t="s">
        <v>43</v>
      </c>
      <c r="B310" s="1">
        <v>37986</v>
      </c>
      <c r="C310">
        <v>2003</v>
      </c>
      <c r="D310" t="s">
        <v>44</v>
      </c>
      <c r="E310" t="s">
        <v>9</v>
      </c>
      <c r="F310" t="s">
        <v>10</v>
      </c>
      <c r="G310" t="s">
        <v>45</v>
      </c>
      <c r="H310">
        <f t="shared" si="83"/>
        <v>0.13459980192671289</v>
      </c>
      <c r="I310">
        <v>2811</v>
      </c>
      <c r="J310">
        <v>11107</v>
      </c>
      <c r="K310">
        <v>1495</v>
      </c>
      <c r="L310">
        <f t="shared" si="81"/>
        <v>0.25308364094715047</v>
      </c>
      <c r="M310">
        <f t="shared" si="82"/>
        <v>8.911274699728787E-2</v>
      </c>
    </row>
    <row r="311" spans="1:13" x14ac:dyDescent="0.25">
      <c r="A311" t="s">
        <v>43</v>
      </c>
      <c r="B311" s="1">
        <v>38352</v>
      </c>
      <c r="C311">
        <v>2004</v>
      </c>
      <c r="D311" t="s">
        <v>44</v>
      </c>
      <c r="E311" t="s">
        <v>9</v>
      </c>
      <c r="F311" t="s">
        <v>10</v>
      </c>
      <c r="G311" t="s">
        <v>45</v>
      </c>
      <c r="H311">
        <f t="shared" si="83"/>
        <v>0.13123844731977818</v>
      </c>
      <c r="I311">
        <v>2827</v>
      </c>
      <c r="J311">
        <v>11902</v>
      </c>
      <c r="K311">
        <v>1562</v>
      </c>
      <c r="L311">
        <f t="shared" si="81"/>
        <v>0.23752310536044363</v>
      </c>
      <c r="M311">
        <f t="shared" si="82"/>
        <v>5.6919245819992883E-3</v>
      </c>
    </row>
    <row r="312" spans="1:13" x14ac:dyDescent="0.25">
      <c r="A312" t="s">
        <v>43</v>
      </c>
      <c r="B312" s="1">
        <v>38717</v>
      </c>
      <c r="C312">
        <v>2005</v>
      </c>
      <c r="D312" t="s">
        <v>44</v>
      </c>
      <c r="E312" t="s">
        <v>9</v>
      </c>
      <c r="F312" t="s">
        <v>10</v>
      </c>
      <c r="G312" t="s">
        <v>45</v>
      </c>
      <c r="H312">
        <f t="shared" si="83"/>
        <v>0.11959569130883872</v>
      </c>
      <c r="I312">
        <v>2962</v>
      </c>
      <c r="J312">
        <v>13554</v>
      </c>
      <c r="K312">
        <v>1621</v>
      </c>
      <c r="L312">
        <f t="shared" si="81"/>
        <v>0.21853327431016675</v>
      </c>
      <c r="M312">
        <f t="shared" si="82"/>
        <v>4.7753802617615845E-2</v>
      </c>
    </row>
    <row r="313" spans="1:13" x14ac:dyDescent="0.25">
      <c r="A313" t="s">
        <v>43</v>
      </c>
      <c r="B313" s="1">
        <v>39082</v>
      </c>
      <c r="C313">
        <v>2006</v>
      </c>
      <c r="D313" t="s">
        <v>44</v>
      </c>
      <c r="E313" t="s">
        <v>9</v>
      </c>
      <c r="F313" t="s">
        <v>10</v>
      </c>
      <c r="G313" t="s">
        <v>45</v>
      </c>
      <c r="H313">
        <f t="shared" si="83"/>
        <v>0.11193925884647535</v>
      </c>
      <c r="I313">
        <v>3224</v>
      </c>
      <c r="J313">
        <v>14356</v>
      </c>
      <c r="K313">
        <v>1607</v>
      </c>
      <c r="L313">
        <f t="shared" si="81"/>
        <v>0.224575090554472</v>
      </c>
      <c r="M313">
        <f t="shared" si="82"/>
        <v>8.8453747467927071E-2</v>
      </c>
    </row>
    <row r="314" spans="1:13" x14ac:dyDescent="0.25">
      <c r="A314" t="s">
        <v>43</v>
      </c>
      <c r="B314" s="1">
        <v>39447</v>
      </c>
      <c r="C314">
        <v>2007</v>
      </c>
      <c r="D314" t="s">
        <v>44</v>
      </c>
      <c r="E314" t="s">
        <v>9</v>
      </c>
      <c r="F314" t="s">
        <v>10</v>
      </c>
      <c r="G314" t="s">
        <v>45</v>
      </c>
      <c r="H314">
        <f t="shared" si="83"/>
        <v>0.1160685208102651</v>
      </c>
      <c r="I314">
        <v>3326</v>
      </c>
      <c r="J314">
        <v>15353</v>
      </c>
      <c r="K314">
        <v>1782</v>
      </c>
      <c r="L314">
        <f t="shared" si="81"/>
        <v>0.21663518530580342</v>
      </c>
      <c r="M314">
        <f t="shared" si="82"/>
        <v>3.163771712158809E-2</v>
      </c>
    </row>
    <row r="315" spans="1:13" x14ac:dyDescent="0.25">
      <c r="A315" t="s">
        <v>43</v>
      </c>
      <c r="B315" s="1">
        <v>39813</v>
      </c>
      <c r="C315">
        <v>2008</v>
      </c>
      <c r="D315" t="s">
        <v>44</v>
      </c>
      <c r="E315" t="s">
        <v>9</v>
      </c>
      <c r="F315" t="s">
        <v>10</v>
      </c>
      <c r="G315" t="s">
        <v>45</v>
      </c>
      <c r="H315">
        <f t="shared" si="83"/>
        <v>0.10550592631517487</v>
      </c>
      <c r="I315">
        <v>3506</v>
      </c>
      <c r="J315">
        <v>17127</v>
      </c>
      <c r="K315">
        <v>1807</v>
      </c>
      <c r="L315">
        <f t="shared" si="81"/>
        <v>0.20470601973492147</v>
      </c>
      <c r="M315">
        <f t="shared" si="82"/>
        <v>5.4119061936259774E-2</v>
      </c>
    </row>
    <row r="316" spans="1:13" x14ac:dyDescent="0.25">
      <c r="A316" t="s">
        <v>43</v>
      </c>
      <c r="B316" s="1">
        <v>40178</v>
      </c>
      <c r="C316">
        <v>2009</v>
      </c>
      <c r="D316" t="s">
        <v>44</v>
      </c>
      <c r="E316" t="s">
        <v>9</v>
      </c>
      <c r="F316" t="s">
        <v>10</v>
      </c>
      <c r="G316" t="s">
        <v>45</v>
      </c>
      <c r="H316">
        <f t="shared" si="83"/>
        <v>0.1084926634059582</v>
      </c>
      <c r="I316">
        <v>3470</v>
      </c>
      <c r="J316">
        <v>15743</v>
      </c>
      <c r="K316">
        <v>1708</v>
      </c>
      <c r="L316">
        <f t="shared" si="81"/>
        <v>0.22041542272756146</v>
      </c>
      <c r="M316">
        <f t="shared" si="82"/>
        <v>-1.0268111808328579E-2</v>
      </c>
    </row>
    <row r="317" spans="1:13" x14ac:dyDescent="0.25">
      <c r="A317" t="s">
        <v>43</v>
      </c>
      <c r="B317" s="1">
        <v>40543</v>
      </c>
      <c r="C317">
        <v>2010</v>
      </c>
      <c r="D317" t="s">
        <v>44</v>
      </c>
      <c r="E317" t="s">
        <v>9</v>
      </c>
      <c r="F317" t="s">
        <v>10</v>
      </c>
      <c r="G317" t="s">
        <v>45</v>
      </c>
      <c r="H317">
        <f t="shared" si="83"/>
        <v>0.11686526122823097</v>
      </c>
      <c r="I317">
        <v>3802</v>
      </c>
      <c r="J317">
        <v>17456</v>
      </c>
      <c r="K317">
        <v>2040</v>
      </c>
      <c r="L317">
        <f t="shared" si="81"/>
        <v>0.21780476626947753</v>
      </c>
      <c r="M317">
        <f t="shared" si="82"/>
        <v>9.5677233429394812E-2</v>
      </c>
    </row>
    <row r="318" spans="1:13" x14ac:dyDescent="0.25">
      <c r="A318" t="s">
        <v>43</v>
      </c>
      <c r="B318" s="1">
        <v>40908</v>
      </c>
      <c r="C318">
        <v>2011</v>
      </c>
      <c r="D318" t="s">
        <v>44</v>
      </c>
      <c r="E318" t="s">
        <v>9</v>
      </c>
      <c r="F318" t="s">
        <v>10</v>
      </c>
      <c r="G318" t="s">
        <v>45</v>
      </c>
      <c r="H318">
        <f t="shared" si="83"/>
        <v>0.12844764116214533</v>
      </c>
      <c r="I318">
        <v>4231</v>
      </c>
      <c r="J318">
        <v>17657</v>
      </c>
      <c r="K318">
        <v>2268</v>
      </c>
      <c r="L318">
        <f t="shared" si="81"/>
        <v>0.23962167978705329</v>
      </c>
      <c r="M318">
        <f t="shared" si="82"/>
        <v>0.11283534981588637</v>
      </c>
    </row>
    <row r="319" spans="1:13" x14ac:dyDescent="0.25">
      <c r="A319" t="s">
        <v>43</v>
      </c>
      <c r="B319" s="1">
        <v>41274</v>
      </c>
      <c r="C319">
        <v>2012</v>
      </c>
      <c r="D319" t="s">
        <v>44</v>
      </c>
      <c r="E319" t="s">
        <v>9</v>
      </c>
      <c r="F319" t="s">
        <v>10</v>
      </c>
      <c r="G319" t="s">
        <v>45</v>
      </c>
      <c r="H319">
        <f t="shared" si="83"/>
        <v>0.14603616133518776</v>
      </c>
      <c r="I319">
        <v>4444</v>
      </c>
      <c r="J319">
        <v>16537</v>
      </c>
      <c r="K319">
        <v>2415</v>
      </c>
      <c r="L319">
        <f t="shared" si="81"/>
        <v>0.26873072504081758</v>
      </c>
      <c r="M319">
        <f t="shared" si="82"/>
        <v>5.0342708579532026E-2</v>
      </c>
    </row>
    <row r="320" spans="1:13" x14ac:dyDescent="0.25">
      <c r="A320" t="s">
        <v>43</v>
      </c>
      <c r="B320" s="1">
        <v>41639</v>
      </c>
      <c r="C320">
        <v>2013</v>
      </c>
      <c r="D320" t="s">
        <v>44</v>
      </c>
      <c r="E320" t="s">
        <v>9</v>
      </c>
      <c r="F320" t="s">
        <v>10</v>
      </c>
      <c r="G320" t="s">
        <v>45</v>
      </c>
      <c r="H320">
        <f t="shared" si="83"/>
        <v>0.10007608123134547</v>
      </c>
      <c r="I320">
        <v>4424</v>
      </c>
      <c r="J320">
        <v>17087</v>
      </c>
      <c r="K320">
        <v>1710</v>
      </c>
      <c r="L320">
        <f t="shared" si="81"/>
        <v>0.25891028267103644</v>
      </c>
      <c r="M320">
        <f t="shared" si="82"/>
        <v>-4.5004500450045006E-3</v>
      </c>
    </row>
    <row r="321" spans="1:18" x14ac:dyDescent="0.25">
      <c r="A321" t="s">
        <v>43</v>
      </c>
      <c r="B321" s="1">
        <v>42004</v>
      </c>
      <c r="C321">
        <v>2014</v>
      </c>
      <c r="D321" t="s">
        <v>44</v>
      </c>
      <c r="E321" t="s">
        <v>9</v>
      </c>
      <c r="F321" t="s">
        <v>10</v>
      </c>
      <c r="G321" t="s">
        <v>45</v>
      </c>
      <c r="H321">
        <f t="shared" si="83"/>
        <v>0.10997996426057291</v>
      </c>
      <c r="I321">
        <v>4510</v>
      </c>
      <c r="J321">
        <v>18467</v>
      </c>
      <c r="K321">
        <v>2031</v>
      </c>
      <c r="L321">
        <f t="shared" si="81"/>
        <v>0.24421941842205014</v>
      </c>
      <c r="M321">
        <f t="shared" si="82"/>
        <v>1.9439421338155516E-2</v>
      </c>
    </row>
    <row r="322" spans="1:18" x14ac:dyDescent="0.25">
      <c r="A322" t="s">
        <v>43</v>
      </c>
      <c r="B322" s="1">
        <v>42369</v>
      </c>
      <c r="C322">
        <v>2015</v>
      </c>
      <c r="D322" t="s">
        <v>44</v>
      </c>
      <c r="E322" t="s">
        <v>9</v>
      </c>
      <c r="F322" t="s">
        <v>10</v>
      </c>
      <c r="G322" t="s">
        <v>45</v>
      </c>
      <c r="H322">
        <f t="shared" si="83"/>
        <v>0.13842987020412831</v>
      </c>
      <c r="I322">
        <v>4678</v>
      </c>
      <c r="J322">
        <v>17489</v>
      </c>
      <c r="K322">
        <v>2421</v>
      </c>
      <c r="L322">
        <f t="shared" si="81"/>
        <v>0.26748241751958374</v>
      </c>
      <c r="M322">
        <f t="shared" si="82"/>
        <v>3.7250554323725059E-2</v>
      </c>
    </row>
    <row r="323" spans="1:18" x14ac:dyDescent="0.25">
      <c r="A323" t="s">
        <v>43</v>
      </c>
      <c r="B323" s="1">
        <v>42735</v>
      </c>
      <c r="C323">
        <v>2016</v>
      </c>
      <c r="D323" t="s">
        <v>44</v>
      </c>
      <c r="E323" t="s">
        <v>9</v>
      </c>
      <c r="F323" t="s">
        <v>10</v>
      </c>
      <c r="G323" t="s">
        <v>45</v>
      </c>
      <c r="H323">
        <f t="shared" si="83"/>
        <v>0.12530156815440288</v>
      </c>
      <c r="I323">
        <v>5137</v>
      </c>
      <c r="J323">
        <v>19896</v>
      </c>
      <c r="K323">
        <v>2493</v>
      </c>
      <c r="L323">
        <f t="shared" si="81"/>
        <v>0.25819260152794532</v>
      </c>
      <c r="M323">
        <f t="shared" si="82"/>
        <v>9.8118854211201367E-2</v>
      </c>
    </row>
    <row r="324" spans="1:18" x14ac:dyDescent="0.25">
      <c r="A324" t="s">
        <v>43</v>
      </c>
      <c r="B324" s="1">
        <v>43100</v>
      </c>
      <c r="C324">
        <v>2017</v>
      </c>
      <c r="D324" t="s">
        <v>44</v>
      </c>
      <c r="E324" t="s">
        <v>9</v>
      </c>
      <c r="F324" t="s">
        <v>10</v>
      </c>
      <c r="G324" t="s">
        <v>45</v>
      </c>
      <c r="H324">
        <f t="shared" si="83"/>
        <v>3.8209369979592719E-2</v>
      </c>
      <c r="I324">
        <v>5981</v>
      </c>
      <c r="J324">
        <v>23031</v>
      </c>
      <c r="K324">
        <v>880</v>
      </c>
      <c r="L324">
        <f t="shared" si="81"/>
        <v>0.25969345664539101</v>
      </c>
      <c r="M324">
        <f t="shared" si="82"/>
        <v>0.16429822853805723</v>
      </c>
    </row>
    <row r="325" spans="1:18" x14ac:dyDescent="0.25">
      <c r="B325" s="1"/>
      <c r="H325" s="2" t="s">
        <v>60</v>
      </c>
      <c r="I325" s="2" t="s">
        <v>61</v>
      </c>
      <c r="J325" s="2" t="s">
        <v>6</v>
      </c>
      <c r="K325" s="2" t="s">
        <v>58</v>
      </c>
      <c r="L325" s="2" t="s">
        <v>62</v>
      </c>
      <c r="M325" s="2" t="s">
        <v>65</v>
      </c>
    </row>
    <row r="326" spans="1:18" x14ac:dyDescent="0.25">
      <c r="B326" s="1"/>
      <c r="G326" s="2" t="s">
        <v>66</v>
      </c>
      <c r="H326" s="3">
        <f>AVERAGE(H302:H324)</f>
        <v>0.11490106059400927</v>
      </c>
      <c r="I326">
        <f t="shared" ref="I326:M326" si="84">AVERAGE(I302:I324)</f>
        <v>3466.2821739130432</v>
      </c>
      <c r="J326">
        <f t="shared" si="84"/>
        <v>14463.87056521739</v>
      </c>
      <c r="K326">
        <f t="shared" si="84"/>
        <v>1630.5803913043478</v>
      </c>
      <c r="L326" s="2">
        <f t="shared" si="84"/>
        <v>0.2392944883067144</v>
      </c>
      <c r="M326">
        <f t="shared" si="84"/>
        <v>4.0506663376035722E-2</v>
      </c>
    </row>
    <row r="327" spans="1:18" x14ac:dyDescent="0.25">
      <c r="B327" s="1"/>
      <c r="G327" s="2" t="s">
        <v>67</v>
      </c>
      <c r="H327">
        <f>MEDIAN(H302:H324)</f>
        <v>0.11701100598571153</v>
      </c>
      <c r="I327">
        <f t="shared" ref="I327:M327" si="85">MEDIAN(I302:I324)</f>
        <v>3224</v>
      </c>
      <c r="J327">
        <f t="shared" si="85"/>
        <v>14356</v>
      </c>
      <c r="K327">
        <f t="shared" si="85"/>
        <v>1607</v>
      </c>
      <c r="L327">
        <f t="shared" si="85"/>
        <v>0.23962167978705329</v>
      </c>
      <c r="M327">
        <f t="shared" si="85"/>
        <v>4.2502178470670449E-2</v>
      </c>
    </row>
    <row r="328" spans="1:18" x14ac:dyDescent="0.25">
      <c r="B328" s="1"/>
      <c r="G328" s="2" t="s">
        <v>68</v>
      </c>
      <c r="H328">
        <f>STDEV(H302:H324)</f>
        <v>2.2837552802311735E-2</v>
      </c>
      <c r="I328">
        <f t="shared" ref="I328:M328" si="86">STDEV(I302:I324)</f>
        <v>1007.551634787639</v>
      </c>
      <c r="J328">
        <f t="shared" si="86"/>
        <v>3727.6548535068009</v>
      </c>
      <c r="K328">
        <f t="shared" si="86"/>
        <v>473.14811020332291</v>
      </c>
      <c r="L328">
        <f t="shared" si="86"/>
        <v>2.2440682934931611E-2</v>
      </c>
      <c r="M328">
        <f t="shared" si="86"/>
        <v>7.9721893816193476E-2</v>
      </c>
    </row>
    <row r="329" spans="1:18" x14ac:dyDescent="0.25">
      <c r="B329" s="1"/>
      <c r="G329" s="2" t="s">
        <v>69</v>
      </c>
      <c r="H329">
        <f>MAX(H302:H324)</f>
        <v>0.14603616133518776</v>
      </c>
      <c r="I329">
        <f t="shared" ref="I329:M329" si="87">MAX(I302:I324)</f>
        <v>5981</v>
      </c>
      <c r="J329">
        <f t="shared" si="87"/>
        <v>23031</v>
      </c>
      <c r="K329">
        <f t="shared" si="87"/>
        <v>2493</v>
      </c>
      <c r="L329">
        <f t="shared" si="87"/>
        <v>0.28981299937919547</v>
      </c>
      <c r="M329">
        <f t="shared" si="87"/>
        <v>0.20303030303030303</v>
      </c>
    </row>
    <row r="330" spans="1:18" x14ac:dyDescent="0.25">
      <c r="B330" s="1"/>
      <c r="G330" s="2" t="s">
        <v>70</v>
      </c>
      <c r="H330">
        <f>MIN(H302:H324)</f>
        <v>3.8209369979592719E-2</v>
      </c>
      <c r="I330">
        <f t="shared" ref="I330:M330" si="88">MIN(I302:I324)</f>
        <v>2310</v>
      </c>
      <c r="J330">
        <f t="shared" si="88"/>
        <v>9180.0229999999992</v>
      </c>
      <c r="K330">
        <f t="shared" si="88"/>
        <v>880</v>
      </c>
      <c r="L330">
        <f t="shared" si="88"/>
        <v>0.20257826887661143</v>
      </c>
      <c r="M330">
        <f t="shared" si="88"/>
        <v>-0.13494062612450522</v>
      </c>
    </row>
    <row r="331" spans="1:18" x14ac:dyDescent="0.25">
      <c r="B331" s="1"/>
      <c r="G331" s="2" t="s">
        <v>71</v>
      </c>
      <c r="H331" s="3">
        <f t="shared" ref="H331:M331" si="89">H328/H326</f>
        <v>0.19875841601676603</v>
      </c>
      <c r="I331">
        <f t="shared" si="89"/>
        <v>0.290672133495187</v>
      </c>
      <c r="J331">
        <f t="shared" si="89"/>
        <v>0.25772180666985767</v>
      </c>
      <c r="K331">
        <f t="shared" si="89"/>
        <v>0.29017159333360942</v>
      </c>
      <c r="L331" s="2">
        <f t="shared" si="89"/>
        <v>9.3778519905432955E-2</v>
      </c>
      <c r="M331">
        <f t="shared" si="89"/>
        <v>1.9681180124887305</v>
      </c>
    </row>
    <row r="332" spans="1:18" x14ac:dyDescent="0.25">
      <c r="B332" s="1"/>
      <c r="G332" s="2" t="s">
        <v>72</v>
      </c>
      <c r="I332">
        <f>I324*(1+M327)</f>
        <v>6235.2055294330803</v>
      </c>
    </row>
    <row r="333" spans="1:18" x14ac:dyDescent="0.25">
      <c r="B333" s="1"/>
      <c r="G333" s="2" t="s">
        <v>73</v>
      </c>
      <c r="I333" s="2">
        <f>I328/I332</f>
        <v>0.16159076553796423</v>
      </c>
    </row>
    <row r="334" spans="1:18" x14ac:dyDescent="0.25">
      <c r="B334" s="1"/>
    </row>
    <row r="335" spans="1:18" x14ac:dyDescent="0.25">
      <c r="B335" s="1"/>
    </row>
    <row r="336" spans="1:18" x14ac:dyDescent="0.25">
      <c r="B336" s="1"/>
      <c r="G336" s="2" t="s">
        <v>64</v>
      </c>
      <c r="R336" s="2" t="s">
        <v>81</v>
      </c>
    </row>
    <row r="337" spans="1:22" x14ac:dyDescent="0.25">
      <c r="A337" s="2" t="s">
        <v>0</v>
      </c>
      <c r="B337" s="2" t="s">
        <v>1</v>
      </c>
      <c r="C337" s="2" t="s">
        <v>2</v>
      </c>
      <c r="D337" s="2" t="s">
        <v>3</v>
      </c>
      <c r="E337" s="2" t="s">
        <v>59</v>
      </c>
      <c r="F337" s="2" t="s">
        <v>4</v>
      </c>
      <c r="G337" s="2" t="s">
        <v>5</v>
      </c>
      <c r="H337" s="2" t="s">
        <v>60</v>
      </c>
      <c r="I337" s="2" t="s">
        <v>61</v>
      </c>
      <c r="J337" s="2" t="s">
        <v>6</v>
      </c>
      <c r="K337" s="2" t="s">
        <v>58</v>
      </c>
      <c r="L337" s="2" t="s">
        <v>62</v>
      </c>
      <c r="M337" s="2" t="s">
        <v>65</v>
      </c>
      <c r="Q337" s="2" t="s">
        <v>60</v>
      </c>
    </row>
    <row r="338" spans="1:22" x14ac:dyDescent="0.25">
      <c r="A338" t="s">
        <v>49</v>
      </c>
      <c r="B338" s="1">
        <v>35064</v>
      </c>
      <c r="C338">
        <v>1995</v>
      </c>
      <c r="D338" t="s">
        <v>50</v>
      </c>
      <c r="E338" t="s">
        <v>12</v>
      </c>
      <c r="F338" t="s">
        <v>18</v>
      </c>
      <c r="G338" t="s">
        <v>51</v>
      </c>
      <c r="H338">
        <f t="shared" ref="H338:H360" si="90">K338/J338</f>
        <v>0.11547192353643967</v>
      </c>
      <c r="I338">
        <v>502.5</v>
      </c>
      <c r="J338">
        <v>1674</v>
      </c>
      <c r="K338">
        <v>193.3</v>
      </c>
      <c r="L338">
        <f t="shared" ref="L338:L360" si="91">I338/J338</f>
        <v>0.30017921146953402</v>
      </c>
      <c r="Q338">
        <f>AVERAGE(H$362,H$395,H$428)</f>
        <v>0.10983946212903879</v>
      </c>
      <c r="R338" s="2" t="s">
        <v>62</v>
      </c>
      <c r="S338" s="2" t="s">
        <v>79</v>
      </c>
      <c r="T338" s="2" t="s">
        <v>77</v>
      </c>
      <c r="U338" s="2" t="s">
        <v>80</v>
      </c>
      <c r="V338" s="2" t="s">
        <v>78</v>
      </c>
    </row>
    <row r="339" spans="1:22" x14ac:dyDescent="0.25">
      <c r="A339" t="s">
        <v>49</v>
      </c>
      <c r="B339" s="1">
        <v>35430</v>
      </c>
      <c r="C339">
        <v>1996</v>
      </c>
      <c r="D339" t="s">
        <v>50</v>
      </c>
      <c r="E339" t="s">
        <v>12</v>
      </c>
      <c r="F339" t="s">
        <v>18</v>
      </c>
      <c r="G339" t="s">
        <v>51</v>
      </c>
      <c r="H339">
        <f t="shared" si="90"/>
        <v>0.11462864064306556</v>
      </c>
      <c r="I339">
        <v>541.29999999999995</v>
      </c>
      <c r="J339">
        <v>1816.3</v>
      </c>
      <c r="K339">
        <v>208.2</v>
      </c>
      <c r="L339">
        <f t="shared" si="91"/>
        <v>0.29802345427517479</v>
      </c>
      <c r="M339">
        <f t="shared" ref="M339:M360" si="92">(I339-I338)/I338</f>
        <v>7.7213930348258616E-2</v>
      </c>
      <c r="O339" t="s">
        <v>75</v>
      </c>
      <c r="Q339">
        <f>MEDIAN(H$362,H$395,H$428)</f>
        <v>0.11608642967848513</v>
      </c>
      <c r="R339">
        <f>AVERAGE(L$362,L$395,L$428)</f>
        <v>0.21346227352601202</v>
      </c>
      <c r="S339">
        <f>AVERAGE(M$363,M$396,M$429)</f>
        <v>5.5896122013254911E-2</v>
      </c>
      <c r="T339">
        <f>AVERAGE(I$369,I$402,I$435)</f>
        <v>0.18702462944615736</v>
      </c>
      <c r="U339">
        <f>AVERAGE(L$367,L$400,L$433)</f>
        <v>0.2859546899552618</v>
      </c>
      <c r="V339">
        <f>AVERAGE(H$367,H$400,H$433)</f>
        <v>0.34052468172204492</v>
      </c>
    </row>
    <row r="340" spans="1:22" x14ac:dyDescent="0.25">
      <c r="A340" t="s">
        <v>49</v>
      </c>
      <c r="B340" s="1">
        <v>35795</v>
      </c>
      <c r="C340">
        <v>1997</v>
      </c>
      <c r="D340" t="s">
        <v>50</v>
      </c>
      <c r="E340" t="s">
        <v>12</v>
      </c>
      <c r="F340" t="s">
        <v>18</v>
      </c>
      <c r="G340" t="s">
        <v>51</v>
      </c>
      <c r="H340">
        <f t="shared" si="90"/>
        <v>0.11024071384104586</v>
      </c>
      <c r="I340">
        <v>525.9</v>
      </c>
      <c r="J340">
        <v>1927.6</v>
      </c>
      <c r="K340">
        <v>212.5</v>
      </c>
      <c r="L340">
        <f t="shared" si="91"/>
        <v>0.27282631251296952</v>
      </c>
      <c r="M340">
        <f t="shared" si="92"/>
        <v>-2.8450027711065914E-2</v>
      </c>
      <c r="O340" t="s">
        <v>76</v>
      </c>
      <c r="Q340">
        <f>MAX(H$362,H$395,H$428)</f>
        <v>0.13549286433277935</v>
      </c>
      <c r="R340">
        <f>MEDIAN(L$362,L$395,L$428)</f>
        <v>0.23332970065178552</v>
      </c>
      <c r="S340">
        <f>MEDIAN(M$363,M$396,M$429)</f>
        <v>3.30141700594433E-2</v>
      </c>
      <c r="T340">
        <f>MEDIAN(I$369,I$402,I$435)</f>
        <v>0.18452466232949541</v>
      </c>
      <c r="U340">
        <f>MEDIAN(L$367,L$400,L$433)</f>
        <v>0.24418262104834848</v>
      </c>
      <c r="V340">
        <f>MEDIAN(H$367,H$400,H$433)</f>
        <v>0.28973489760719384</v>
      </c>
    </row>
    <row r="341" spans="1:22" x14ac:dyDescent="0.25">
      <c r="A341" t="s">
        <v>49</v>
      </c>
      <c r="B341" s="1">
        <v>36160</v>
      </c>
      <c r="C341">
        <v>1998</v>
      </c>
      <c r="D341" t="s">
        <v>50</v>
      </c>
      <c r="E341" t="s">
        <v>12</v>
      </c>
      <c r="F341" t="s">
        <v>18</v>
      </c>
      <c r="G341" t="s">
        <v>51</v>
      </c>
      <c r="H341">
        <f t="shared" si="90"/>
        <v>0.1123503109420774</v>
      </c>
      <c r="I341">
        <v>548.79999999999995</v>
      </c>
      <c r="J341">
        <v>1945.7</v>
      </c>
      <c r="K341">
        <v>218.6</v>
      </c>
      <c r="L341">
        <f t="shared" si="91"/>
        <v>0.28205787120316594</v>
      </c>
      <c r="M341">
        <f t="shared" si="92"/>
        <v>4.3544400076060044E-2</v>
      </c>
      <c r="O341" t="s">
        <v>69</v>
      </c>
      <c r="Q341">
        <f>MIN(H$362,H$395,H$428)</f>
        <v>7.7939092375851865E-2</v>
      </c>
      <c r="R341">
        <f>MAX(L$362,L$395,L$428)</f>
        <v>0.26685882968136632</v>
      </c>
      <c r="S341">
        <f>MAX(M$363,M$396,M$429)</f>
        <v>0.11176232766979434</v>
      </c>
      <c r="T341">
        <f>MAX(I$369,I$402,I$435)</f>
        <v>0.1932952343177311</v>
      </c>
      <c r="U341">
        <f>MAX(L$367,L$400,L$433)</f>
        <v>0.42485102486167314</v>
      </c>
      <c r="V341">
        <f>MAX(H$367,H$400,H$433)</f>
        <v>0.49740580171019955</v>
      </c>
    </row>
    <row r="342" spans="1:22" x14ac:dyDescent="0.25">
      <c r="A342" t="s">
        <v>49</v>
      </c>
      <c r="B342" s="1">
        <v>36525</v>
      </c>
      <c r="C342">
        <v>1999</v>
      </c>
      <c r="D342" t="s">
        <v>50</v>
      </c>
      <c r="E342" t="s">
        <v>12</v>
      </c>
      <c r="F342" t="s">
        <v>18</v>
      </c>
      <c r="G342" t="s">
        <v>51</v>
      </c>
      <c r="H342">
        <f t="shared" si="90"/>
        <v>0.10037595687819903</v>
      </c>
      <c r="I342">
        <v>550</v>
      </c>
      <c r="J342">
        <v>2207.6999999999998</v>
      </c>
      <c r="K342">
        <v>221.6</v>
      </c>
      <c r="L342">
        <f t="shared" si="91"/>
        <v>0.24912805181863479</v>
      </c>
      <c r="M342">
        <f t="shared" si="92"/>
        <v>2.1865889212828817E-3</v>
      </c>
      <c r="O342" t="s">
        <v>70</v>
      </c>
      <c r="R342">
        <f>MIN(L$362,L$395,L$428)</f>
        <v>0.14019829024488423</v>
      </c>
      <c r="S342">
        <f>MIN(M$363,M$396,M$429)</f>
        <v>2.2911868310527078E-2</v>
      </c>
      <c r="T342">
        <f>MIN(I$369,I$402,I$435)</f>
        <v>0.18325399169124551</v>
      </c>
      <c r="U342">
        <f>MIN(L$367,L$400,L$433)</f>
        <v>0.1888304239557638</v>
      </c>
      <c r="V342">
        <f>MIN(H$367,H$400,H$433)</f>
        <v>0.2344333458487414</v>
      </c>
    </row>
    <row r="343" spans="1:22" x14ac:dyDescent="0.25">
      <c r="A343" t="s">
        <v>49</v>
      </c>
      <c r="B343" s="1">
        <v>36891</v>
      </c>
      <c r="C343">
        <v>2000</v>
      </c>
      <c r="D343" t="s">
        <v>50</v>
      </c>
      <c r="E343" t="s">
        <v>12</v>
      </c>
      <c r="F343" t="s">
        <v>18</v>
      </c>
      <c r="G343" t="s">
        <v>51</v>
      </c>
      <c r="H343">
        <f t="shared" si="90"/>
        <v>8.3746707262837408E-2</v>
      </c>
      <c r="I343">
        <v>594.20000000000005</v>
      </c>
      <c r="J343">
        <v>2923.1</v>
      </c>
      <c r="K343">
        <v>244.8</v>
      </c>
      <c r="L343">
        <f t="shared" si="91"/>
        <v>0.20327734254729571</v>
      </c>
      <c r="M343">
        <f t="shared" si="92"/>
        <v>8.0363636363636443E-2</v>
      </c>
    </row>
    <row r="344" spans="1:22" x14ac:dyDescent="0.25">
      <c r="A344" t="s">
        <v>49</v>
      </c>
      <c r="B344" s="1">
        <v>37256</v>
      </c>
      <c r="C344">
        <v>2001</v>
      </c>
      <c r="D344" t="s">
        <v>50</v>
      </c>
      <c r="E344" t="s">
        <v>12</v>
      </c>
      <c r="F344" t="s">
        <v>18</v>
      </c>
      <c r="G344" t="s">
        <v>51</v>
      </c>
      <c r="H344">
        <f t="shared" si="90"/>
        <v>7.2597925773549329E-2</v>
      </c>
      <c r="I344">
        <v>572.70000000000005</v>
      </c>
      <c r="J344">
        <v>3500.1</v>
      </c>
      <c r="K344">
        <v>254.1</v>
      </c>
      <c r="L344">
        <f t="shared" si="91"/>
        <v>0.16362389646010117</v>
      </c>
      <c r="M344">
        <f t="shared" si="92"/>
        <v>-3.6183103332211371E-2</v>
      </c>
    </row>
    <row r="345" spans="1:22" x14ac:dyDescent="0.25">
      <c r="A345" t="s">
        <v>49</v>
      </c>
      <c r="B345" s="1">
        <v>37621</v>
      </c>
      <c r="C345">
        <v>2002</v>
      </c>
      <c r="D345" t="s">
        <v>50</v>
      </c>
      <c r="E345" t="s">
        <v>12</v>
      </c>
      <c r="F345" t="s">
        <v>18</v>
      </c>
      <c r="G345" t="s">
        <v>51</v>
      </c>
      <c r="H345">
        <f t="shared" si="90"/>
        <v>0.10860579992607278</v>
      </c>
      <c r="I345">
        <v>561</v>
      </c>
      <c r="J345">
        <v>2975.9</v>
      </c>
      <c r="K345">
        <v>323.2</v>
      </c>
      <c r="L345">
        <f t="shared" si="91"/>
        <v>0.18851439900534292</v>
      </c>
      <c r="M345">
        <f t="shared" si="92"/>
        <v>-2.0429544264012649E-2</v>
      </c>
    </row>
    <row r="346" spans="1:22" x14ac:dyDescent="0.25">
      <c r="A346" t="s">
        <v>49</v>
      </c>
      <c r="B346" s="1">
        <v>37986</v>
      </c>
      <c r="C346">
        <v>2003</v>
      </c>
      <c r="D346" t="s">
        <v>50</v>
      </c>
      <c r="E346" t="s">
        <v>12</v>
      </c>
      <c r="F346" t="s">
        <v>18</v>
      </c>
      <c r="G346" t="s">
        <v>51</v>
      </c>
      <c r="H346">
        <f t="shared" si="90"/>
        <v>7.8127504943087692E-2</v>
      </c>
      <c r="I346">
        <v>605</v>
      </c>
      <c r="J346">
        <v>3742.6</v>
      </c>
      <c r="K346">
        <v>292.39999999999998</v>
      </c>
      <c r="L346">
        <f t="shared" si="91"/>
        <v>0.16165232725912468</v>
      </c>
      <c r="M346">
        <f t="shared" si="92"/>
        <v>7.8431372549019607E-2</v>
      </c>
    </row>
    <row r="347" spans="1:22" x14ac:dyDescent="0.25">
      <c r="A347" t="s">
        <v>49</v>
      </c>
      <c r="B347" s="1">
        <v>38352</v>
      </c>
      <c r="C347">
        <v>2004</v>
      </c>
      <c r="D347" t="s">
        <v>50</v>
      </c>
      <c r="E347" t="s">
        <v>12</v>
      </c>
      <c r="F347" t="s">
        <v>18</v>
      </c>
      <c r="G347" t="s">
        <v>51</v>
      </c>
      <c r="H347">
        <f t="shared" si="90"/>
        <v>0.11160381938825054</v>
      </c>
      <c r="I347">
        <v>612.4</v>
      </c>
      <c r="J347">
        <v>3089.5</v>
      </c>
      <c r="K347">
        <v>344.8</v>
      </c>
      <c r="L347">
        <f t="shared" si="91"/>
        <v>0.19821977666289042</v>
      </c>
      <c r="M347">
        <f t="shared" si="92"/>
        <v>1.2231404958677649E-2</v>
      </c>
    </row>
    <row r="348" spans="1:22" x14ac:dyDescent="0.25">
      <c r="A348" t="s">
        <v>49</v>
      </c>
      <c r="B348" s="1">
        <v>38717</v>
      </c>
      <c r="C348">
        <v>2005</v>
      </c>
      <c r="D348" t="s">
        <v>50</v>
      </c>
      <c r="E348" t="s">
        <v>12</v>
      </c>
      <c r="F348" t="s">
        <v>18</v>
      </c>
      <c r="G348" t="s">
        <v>51</v>
      </c>
      <c r="H348">
        <f t="shared" si="90"/>
        <v>0.11980284601319657</v>
      </c>
      <c r="I348">
        <v>650.4</v>
      </c>
      <c r="J348">
        <v>2515.8000000000002</v>
      </c>
      <c r="K348">
        <v>301.39999999999998</v>
      </c>
      <c r="L348">
        <f t="shared" si="91"/>
        <v>0.25852611495349387</v>
      </c>
      <c r="M348">
        <f t="shared" si="92"/>
        <v>6.205094709340301E-2</v>
      </c>
    </row>
    <row r="349" spans="1:22" x14ac:dyDescent="0.25">
      <c r="A349" t="s">
        <v>49</v>
      </c>
      <c r="B349" s="1">
        <v>39082</v>
      </c>
      <c r="C349">
        <v>2006</v>
      </c>
      <c r="D349" t="s">
        <v>50</v>
      </c>
      <c r="E349" t="s">
        <v>12</v>
      </c>
      <c r="F349" t="s">
        <v>18</v>
      </c>
      <c r="G349" t="s">
        <v>51</v>
      </c>
      <c r="H349">
        <f t="shared" si="90"/>
        <v>0.14800032916392361</v>
      </c>
      <c r="I349">
        <v>691.2</v>
      </c>
      <c r="J349">
        <v>2430.4</v>
      </c>
      <c r="K349">
        <v>359.7</v>
      </c>
      <c r="L349">
        <f t="shared" si="91"/>
        <v>0.28439763001974983</v>
      </c>
      <c r="M349">
        <f t="shared" si="92"/>
        <v>6.2730627306273171E-2</v>
      </c>
    </row>
    <row r="350" spans="1:22" x14ac:dyDescent="0.25">
      <c r="A350" t="s">
        <v>49</v>
      </c>
      <c r="B350" s="1">
        <v>39447</v>
      </c>
      <c r="C350">
        <v>2007</v>
      </c>
      <c r="D350" t="s">
        <v>50</v>
      </c>
      <c r="E350" t="s">
        <v>12</v>
      </c>
      <c r="F350" t="s">
        <v>18</v>
      </c>
      <c r="G350" t="s">
        <v>51</v>
      </c>
      <c r="H350">
        <f t="shared" si="90"/>
        <v>0.17505925402303629</v>
      </c>
      <c r="I350">
        <v>651.79999999999995</v>
      </c>
      <c r="J350">
        <v>2404.9</v>
      </c>
      <c r="K350">
        <v>421</v>
      </c>
      <c r="L350">
        <f t="shared" si="91"/>
        <v>0.27102998045656779</v>
      </c>
      <c r="M350">
        <f t="shared" si="92"/>
        <v>-5.7002314814814943E-2</v>
      </c>
    </row>
    <row r="351" spans="1:22" x14ac:dyDescent="0.25">
      <c r="A351" t="s">
        <v>49</v>
      </c>
      <c r="B351" s="1">
        <v>39813</v>
      </c>
      <c r="C351">
        <v>2008</v>
      </c>
      <c r="D351" t="s">
        <v>50</v>
      </c>
      <c r="E351" t="s">
        <v>12</v>
      </c>
      <c r="F351" t="s">
        <v>18</v>
      </c>
      <c r="G351" t="s">
        <v>51</v>
      </c>
      <c r="H351">
        <f t="shared" si="90"/>
        <v>0.16035121810788441</v>
      </c>
      <c r="I351">
        <v>754.3</v>
      </c>
      <c r="J351">
        <v>2778.9</v>
      </c>
      <c r="K351">
        <v>445.6</v>
      </c>
      <c r="L351">
        <f t="shared" si="91"/>
        <v>0.27143833891107988</v>
      </c>
      <c r="M351">
        <f t="shared" si="92"/>
        <v>0.15725682724762199</v>
      </c>
    </row>
    <row r="352" spans="1:22" x14ac:dyDescent="0.25">
      <c r="A352" t="s">
        <v>49</v>
      </c>
      <c r="B352" s="1">
        <v>40178</v>
      </c>
      <c r="C352">
        <v>2009</v>
      </c>
      <c r="D352" t="s">
        <v>50</v>
      </c>
      <c r="E352" t="s">
        <v>12</v>
      </c>
      <c r="F352" t="s">
        <v>18</v>
      </c>
      <c r="G352" t="s">
        <v>51</v>
      </c>
      <c r="H352">
        <f t="shared" si="90"/>
        <v>0.1963235294117647</v>
      </c>
      <c r="I352">
        <v>789.3</v>
      </c>
      <c r="J352">
        <v>2584</v>
      </c>
      <c r="K352">
        <v>507.3</v>
      </c>
      <c r="L352">
        <f t="shared" si="91"/>
        <v>0.30545665634674923</v>
      </c>
      <c r="M352">
        <f t="shared" si="92"/>
        <v>4.640063635158425E-2</v>
      </c>
    </row>
    <row r="353" spans="1:13" x14ac:dyDescent="0.25">
      <c r="A353" t="s">
        <v>49</v>
      </c>
      <c r="B353" s="1">
        <v>40543</v>
      </c>
      <c r="C353">
        <v>2010</v>
      </c>
      <c r="D353" t="s">
        <v>50</v>
      </c>
      <c r="E353" t="s">
        <v>12</v>
      </c>
      <c r="F353" t="s">
        <v>18</v>
      </c>
      <c r="G353" t="s">
        <v>51</v>
      </c>
      <c r="H353">
        <f t="shared" si="90"/>
        <v>0.18007677254252599</v>
      </c>
      <c r="I353">
        <v>764.6</v>
      </c>
      <c r="J353">
        <v>2657.2</v>
      </c>
      <c r="K353">
        <v>478.5</v>
      </c>
      <c r="L353">
        <f t="shared" si="91"/>
        <v>0.28774650007526725</v>
      </c>
      <c r="M353">
        <f t="shared" si="92"/>
        <v>-3.1293551247941129E-2</v>
      </c>
    </row>
    <row r="354" spans="1:13" x14ac:dyDescent="0.25">
      <c r="A354" t="s">
        <v>49</v>
      </c>
      <c r="B354" s="1">
        <v>40908</v>
      </c>
      <c r="C354">
        <v>2011</v>
      </c>
      <c r="D354" t="s">
        <v>50</v>
      </c>
      <c r="E354" t="s">
        <v>12</v>
      </c>
      <c r="F354" t="s">
        <v>18</v>
      </c>
      <c r="G354" t="s">
        <v>51</v>
      </c>
      <c r="H354">
        <f t="shared" si="90"/>
        <v>0.1653884628209403</v>
      </c>
      <c r="I354">
        <v>934</v>
      </c>
      <c r="J354">
        <v>2999</v>
      </c>
      <c r="K354">
        <v>496</v>
      </c>
      <c r="L354">
        <f t="shared" si="91"/>
        <v>0.31143714571523839</v>
      </c>
      <c r="M354">
        <f t="shared" si="92"/>
        <v>0.2215537535966518</v>
      </c>
    </row>
    <row r="355" spans="1:13" x14ac:dyDescent="0.25">
      <c r="A355" t="s">
        <v>49</v>
      </c>
      <c r="B355" s="1">
        <v>41274</v>
      </c>
      <c r="C355">
        <v>2012</v>
      </c>
      <c r="D355" t="s">
        <v>50</v>
      </c>
      <c r="E355" t="s">
        <v>12</v>
      </c>
      <c r="F355" t="s">
        <v>18</v>
      </c>
      <c r="G355" t="s">
        <v>51</v>
      </c>
      <c r="H355">
        <f t="shared" si="90"/>
        <v>0.17871933736858872</v>
      </c>
      <c r="I355">
        <v>955</v>
      </c>
      <c r="J355">
        <v>3139</v>
      </c>
      <c r="K355">
        <v>561</v>
      </c>
      <c r="L355">
        <f t="shared" si="91"/>
        <v>0.30423701815864923</v>
      </c>
      <c r="M355">
        <f t="shared" si="92"/>
        <v>2.2483940042826552E-2</v>
      </c>
    </row>
    <row r="356" spans="1:13" x14ac:dyDescent="0.25">
      <c r="A356" t="s">
        <v>49</v>
      </c>
      <c r="B356" s="1">
        <v>41639</v>
      </c>
      <c r="C356">
        <v>2013</v>
      </c>
      <c r="D356" t="s">
        <v>50</v>
      </c>
      <c r="E356" t="s">
        <v>12</v>
      </c>
      <c r="F356" t="s">
        <v>18</v>
      </c>
      <c r="G356" t="s">
        <v>51</v>
      </c>
      <c r="H356">
        <f t="shared" si="90"/>
        <v>0.17361727299615498</v>
      </c>
      <c r="I356">
        <v>1083</v>
      </c>
      <c r="J356">
        <v>3381</v>
      </c>
      <c r="K356">
        <v>587</v>
      </c>
      <c r="L356">
        <f t="shared" si="91"/>
        <v>0.32031943212067437</v>
      </c>
      <c r="M356">
        <f t="shared" si="92"/>
        <v>0.13403141361256546</v>
      </c>
    </row>
    <row r="357" spans="1:13" x14ac:dyDescent="0.25">
      <c r="A357" t="s">
        <v>49</v>
      </c>
      <c r="B357" s="1">
        <v>42004</v>
      </c>
      <c r="C357">
        <v>2014</v>
      </c>
      <c r="D357" t="s">
        <v>50</v>
      </c>
      <c r="E357" t="s">
        <v>12</v>
      </c>
      <c r="F357" t="s">
        <v>18</v>
      </c>
      <c r="G357" t="s">
        <v>51</v>
      </c>
      <c r="H357">
        <f t="shared" si="90"/>
        <v>0.19750000000000001</v>
      </c>
      <c r="I357">
        <v>1023</v>
      </c>
      <c r="J357">
        <v>3600</v>
      </c>
      <c r="K357">
        <v>711</v>
      </c>
      <c r="L357">
        <f t="shared" si="91"/>
        <v>0.28416666666666668</v>
      </c>
      <c r="M357">
        <f t="shared" si="92"/>
        <v>-5.5401662049861494E-2</v>
      </c>
    </row>
    <row r="358" spans="1:13" x14ac:dyDescent="0.25">
      <c r="A358" t="s">
        <v>49</v>
      </c>
      <c r="B358" s="1">
        <v>42369</v>
      </c>
      <c r="C358">
        <v>2015</v>
      </c>
      <c r="D358" t="s">
        <v>50</v>
      </c>
      <c r="E358" t="s">
        <v>12</v>
      </c>
      <c r="F358" t="s">
        <v>18</v>
      </c>
      <c r="G358" t="s">
        <v>51</v>
      </c>
      <c r="H358">
        <f t="shared" si="90"/>
        <v>0.10784313725490197</v>
      </c>
      <c r="I358">
        <v>921</v>
      </c>
      <c r="J358">
        <v>3264</v>
      </c>
      <c r="K358">
        <v>352</v>
      </c>
      <c r="L358">
        <f t="shared" si="91"/>
        <v>0.28216911764705882</v>
      </c>
      <c r="M358">
        <f t="shared" si="92"/>
        <v>-9.9706744868035185E-2</v>
      </c>
    </row>
    <row r="359" spans="1:13" x14ac:dyDescent="0.25">
      <c r="A359" t="s">
        <v>49</v>
      </c>
      <c r="B359" s="1">
        <v>42735</v>
      </c>
      <c r="C359">
        <v>2016</v>
      </c>
      <c r="D359" t="s">
        <v>50</v>
      </c>
      <c r="E359" t="s">
        <v>12</v>
      </c>
      <c r="F359" t="s">
        <v>18</v>
      </c>
      <c r="G359" t="s">
        <v>51</v>
      </c>
      <c r="H359">
        <f t="shared" si="90"/>
        <v>0.18240659017358046</v>
      </c>
      <c r="I359">
        <v>1191</v>
      </c>
      <c r="J359">
        <v>3399</v>
      </c>
      <c r="K359">
        <v>620</v>
      </c>
      <c r="L359">
        <f t="shared" si="91"/>
        <v>0.35039717563989409</v>
      </c>
      <c r="M359">
        <f t="shared" si="92"/>
        <v>0.29315960912052119</v>
      </c>
    </row>
    <row r="360" spans="1:13" x14ac:dyDescent="0.25">
      <c r="A360" t="s">
        <v>49</v>
      </c>
      <c r="B360" s="1">
        <v>43100</v>
      </c>
      <c r="C360">
        <v>2017</v>
      </c>
      <c r="D360" t="s">
        <v>50</v>
      </c>
      <c r="E360" t="s">
        <v>12</v>
      </c>
      <c r="F360" t="s">
        <v>18</v>
      </c>
      <c r="G360" t="s">
        <v>51</v>
      </c>
      <c r="H360">
        <f t="shared" si="90"/>
        <v>0.12349782664280236</v>
      </c>
      <c r="I360">
        <v>1130</v>
      </c>
      <c r="J360">
        <v>3911</v>
      </c>
      <c r="K360">
        <v>483</v>
      </c>
      <c r="L360">
        <f t="shared" si="91"/>
        <v>0.28892866274610074</v>
      </c>
      <c r="M360">
        <f t="shared" si="92"/>
        <v>-5.1217464315701094E-2</v>
      </c>
    </row>
    <row r="361" spans="1:13" x14ac:dyDescent="0.25">
      <c r="B361" s="1"/>
      <c r="H361" s="2" t="s">
        <v>60</v>
      </c>
      <c r="I361" s="2" t="s">
        <v>61</v>
      </c>
      <c r="J361" s="2" t="s">
        <v>6</v>
      </c>
      <c r="K361" s="2" t="s">
        <v>58</v>
      </c>
      <c r="L361" s="2" t="s">
        <v>62</v>
      </c>
      <c r="M361" s="2" t="s">
        <v>65</v>
      </c>
    </row>
    <row r="362" spans="1:13" x14ac:dyDescent="0.25">
      <c r="B362" s="1"/>
      <c r="G362" s="2" t="s">
        <v>66</v>
      </c>
      <c r="H362" s="3">
        <f>AVERAGE(H338:H360)</f>
        <v>0.13549286433277935</v>
      </c>
      <c r="I362">
        <f t="shared" ref="I362:M362" si="93">AVERAGE(I338:I360)</f>
        <v>745.75652173913033</v>
      </c>
      <c r="J362">
        <f t="shared" si="93"/>
        <v>2820.2913043478261</v>
      </c>
      <c r="K362">
        <f t="shared" si="93"/>
        <v>384.21739130434781</v>
      </c>
      <c r="L362" s="2">
        <f t="shared" si="93"/>
        <v>0.26685882968136632</v>
      </c>
      <c r="M362">
        <f t="shared" si="93"/>
        <v>4.1543394317488123E-2</v>
      </c>
    </row>
    <row r="363" spans="1:13" x14ac:dyDescent="0.25">
      <c r="B363" s="1"/>
      <c r="G363" s="2" t="s">
        <v>67</v>
      </c>
      <c r="H363">
        <f>MEDIAN(H338:H360)</f>
        <v>0.11980284601319657</v>
      </c>
      <c r="I363">
        <f t="shared" ref="I363:M363" si="94">MEDIAN(I338:I360)</f>
        <v>651.79999999999995</v>
      </c>
      <c r="J363">
        <f t="shared" si="94"/>
        <v>2923.1</v>
      </c>
      <c r="K363">
        <f t="shared" si="94"/>
        <v>352</v>
      </c>
      <c r="L363">
        <f t="shared" si="94"/>
        <v>0.28216911764705882</v>
      </c>
      <c r="M363">
        <f t="shared" si="94"/>
        <v>3.30141700594433E-2</v>
      </c>
    </row>
    <row r="364" spans="1:13" x14ac:dyDescent="0.25">
      <c r="B364" s="1"/>
      <c r="G364" s="2" t="s">
        <v>68</v>
      </c>
      <c r="H364">
        <f>STDEV(H338:H360)</f>
        <v>3.9257011173963234E-2</v>
      </c>
      <c r="I364">
        <f t="shared" ref="I364:M364" si="95">STDEV(I338:I360)</f>
        <v>215.39674773033707</v>
      </c>
      <c r="J364">
        <f t="shared" si="95"/>
        <v>638.10132346819262</v>
      </c>
      <c r="K364">
        <f t="shared" si="95"/>
        <v>150.0803804395677</v>
      </c>
      <c r="L364">
        <f t="shared" si="95"/>
        <v>5.0391065945071367E-2</v>
      </c>
      <c r="M364">
        <f t="shared" si="95"/>
        <v>9.5921298185228335E-2</v>
      </c>
    </row>
    <row r="365" spans="1:13" x14ac:dyDescent="0.25">
      <c r="B365" s="1"/>
      <c r="G365" s="2" t="s">
        <v>69</v>
      </c>
      <c r="H365">
        <f>MAX(H338:H360)</f>
        <v>0.19750000000000001</v>
      </c>
      <c r="I365">
        <f t="shared" ref="I365:M365" si="96">MAX(I338:I360)</f>
        <v>1191</v>
      </c>
      <c r="J365">
        <f t="shared" si="96"/>
        <v>3911</v>
      </c>
      <c r="K365">
        <f t="shared" si="96"/>
        <v>711</v>
      </c>
      <c r="L365">
        <f t="shared" si="96"/>
        <v>0.35039717563989409</v>
      </c>
      <c r="M365">
        <f t="shared" si="96"/>
        <v>0.29315960912052119</v>
      </c>
    </row>
    <row r="366" spans="1:13" x14ac:dyDescent="0.25">
      <c r="B366" s="1"/>
      <c r="G366" s="2" t="s">
        <v>70</v>
      </c>
      <c r="H366">
        <f>MIN(H338:H360)</f>
        <v>7.2597925773549329E-2</v>
      </c>
      <c r="I366">
        <f t="shared" ref="I366:M366" si="97">MIN(I338:I360)</f>
        <v>502.5</v>
      </c>
      <c r="J366">
        <f t="shared" si="97"/>
        <v>1674</v>
      </c>
      <c r="K366">
        <f t="shared" si="97"/>
        <v>193.3</v>
      </c>
      <c r="L366">
        <f t="shared" si="97"/>
        <v>0.16165232725912468</v>
      </c>
      <c r="M366">
        <f t="shared" si="97"/>
        <v>-9.9706744868035185E-2</v>
      </c>
    </row>
    <row r="367" spans="1:13" x14ac:dyDescent="0.25">
      <c r="B367" s="1"/>
      <c r="G367" s="2" t="s">
        <v>71</v>
      </c>
      <c r="H367" s="3">
        <f t="shared" ref="H367:M367" si="98">H364/H362</f>
        <v>0.28973489760719384</v>
      </c>
      <c r="I367">
        <f t="shared" si="98"/>
        <v>0.28882985458581617</v>
      </c>
      <c r="J367">
        <f t="shared" si="98"/>
        <v>0.22625369318569358</v>
      </c>
      <c r="K367">
        <f t="shared" si="98"/>
        <v>0.39061318887745361</v>
      </c>
      <c r="L367" s="2">
        <f t="shared" si="98"/>
        <v>0.1888304239557638</v>
      </c>
      <c r="M367">
        <f t="shared" si="98"/>
        <v>2.3089422460804863</v>
      </c>
    </row>
    <row r="368" spans="1:13" x14ac:dyDescent="0.25">
      <c r="B368" s="1"/>
      <c r="G368" s="2" t="s">
        <v>72</v>
      </c>
      <c r="I368">
        <f>I360*(1+M363)</f>
        <v>1167.3060121671708</v>
      </c>
    </row>
    <row r="369" spans="1:13" x14ac:dyDescent="0.25">
      <c r="B369" s="1"/>
      <c r="G369" s="2" t="s">
        <v>73</v>
      </c>
      <c r="I369" s="2">
        <f>I364/I368</f>
        <v>0.18452466232949541</v>
      </c>
    </row>
    <row r="370" spans="1:13" x14ac:dyDescent="0.25">
      <c r="B370" s="1"/>
    </row>
    <row r="371" spans="1:13" x14ac:dyDescent="0.25">
      <c r="A371" t="s">
        <v>52</v>
      </c>
      <c r="B371" s="1">
        <v>35064</v>
      </c>
      <c r="C371">
        <v>1995</v>
      </c>
      <c r="D371" t="s">
        <v>53</v>
      </c>
      <c r="E371" t="s">
        <v>19</v>
      </c>
      <c r="F371" t="s">
        <v>10</v>
      </c>
      <c r="G371" t="s">
        <v>54</v>
      </c>
      <c r="H371">
        <f t="shared" ref="H371:H393" si="99">K371/J371</f>
        <v>0.15680764367008571</v>
      </c>
      <c r="I371">
        <v>227.5</v>
      </c>
      <c r="J371">
        <v>711.7</v>
      </c>
      <c r="K371">
        <v>111.6</v>
      </c>
      <c r="L371">
        <f t="shared" ref="L371:L393" si="100">I371/J371</f>
        <v>0.31965715891527324</v>
      </c>
    </row>
    <row r="372" spans="1:13" x14ac:dyDescent="0.25">
      <c r="A372" t="s">
        <v>52</v>
      </c>
      <c r="B372" s="1">
        <v>35430</v>
      </c>
      <c r="C372">
        <v>1996</v>
      </c>
      <c r="D372" t="s">
        <v>53</v>
      </c>
      <c r="E372" t="s">
        <v>19</v>
      </c>
      <c r="F372" t="s">
        <v>10</v>
      </c>
      <c r="G372" t="s">
        <v>54</v>
      </c>
      <c r="H372">
        <f t="shared" si="99"/>
        <v>0.14180125923898165</v>
      </c>
      <c r="I372">
        <v>244</v>
      </c>
      <c r="J372">
        <v>730.6</v>
      </c>
      <c r="K372">
        <v>103.6</v>
      </c>
      <c r="L372">
        <f t="shared" si="100"/>
        <v>0.33397207774431975</v>
      </c>
      <c r="M372">
        <f t="shared" ref="M372:M393" si="101">(I372-I371)/I371</f>
        <v>7.2527472527472533E-2</v>
      </c>
    </row>
    <row r="373" spans="1:13" x14ac:dyDescent="0.25">
      <c r="A373" t="s">
        <v>52</v>
      </c>
      <c r="B373" s="1">
        <v>35795</v>
      </c>
      <c r="C373">
        <v>1997</v>
      </c>
      <c r="D373" t="s">
        <v>53</v>
      </c>
      <c r="E373" t="s">
        <v>19</v>
      </c>
      <c r="F373" t="s">
        <v>10</v>
      </c>
      <c r="G373" t="s">
        <v>54</v>
      </c>
      <c r="H373">
        <f t="shared" si="99"/>
        <v>0.13784731588885893</v>
      </c>
      <c r="I373">
        <v>245.3</v>
      </c>
      <c r="J373">
        <v>741.4</v>
      </c>
      <c r="K373">
        <v>102.2</v>
      </c>
      <c r="L373">
        <f t="shared" si="100"/>
        <v>0.33086053412462912</v>
      </c>
      <c r="M373">
        <f t="shared" si="101"/>
        <v>5.3278688524590629E-3</v>
      </c>
    </row>
    <row r="374" spans="1:13" x14ac:dyDescent="0.25">
      <c r="A374" t="s">
        <v>52</v>
      </c>
      <c r="B374" s="1">
        <v>36160</v>
      </c>
      <c r="C374">
        <v>1998</v>
      </c>
      <c r="D374" t="s">
        <v>53</v>
      </c>
      <c r="E374" t="s">
        <v>19</v>
      </c>
      <c r="F374" t="s">
        <v>10</v>
      </c>
      <c r="G374" t="s">
        <v>54</v>
      </c>
      <c r="H374">
        <f t="shared" si="99"/>
        <v>0.12866275972296218</v>
      </c>
      <c r="I374">
        <v>232.6</v>
      </c>
      <c r="J374">
        <v>750.8</v>
      </c>
      <c r="K374">
        <v>96.6</v>
      </c>
      <c r="L374">
        <f t="shared" si="100"/>
        <v>0.30980287693127334</v>
      </c>
      <c r="M374">
        <f t="shared" si="101"/>
        <v>-5.1773338768854531E-2</v>
      </c>
    </row>
    <row r="375" spans="1:13" x14ac:dyDescent="0.25">
      <c r="A375" t="s">
        <v>52</v>
      </c>
      <c r="B375" s="1">
        <v>36525</v>
      </c>
      <c r="C375">
        <v>1999</v>
      </c>
      <c r="D375" t="s">
        <v>53</v>
      </c>
      <c r="E375" t="s">
        <v>19</v>
      </c>
      <c r="F375" t="s">
        <v>10</v>
      </c>
      <c r="G375" t="s">
        <v>54</v>
      </c>
      <c r="H375">
        <f t="shared" si="99"/>
        <v>0.12705644140723868</v>
      </c>
      <c r="I375">
        <v>210.1</v>
      </c>
      <c r="J375">
        <v>790.2</v>
      </c>
      <c r="K375">
        <v>100.4</v>
      </c>
      <c r="L375">
        <f t="shared" si="100"/>
        <v>0.2658820551759048</v>
      </c>
      <c r="M375">
        <f t="shared" si="101"/>
        <v>-9.6732588134135863E-2</v>
      </c>
    </row>
    <row r="376" spans="1:13" x14ac:dyDescent="0.25">
      <c r="A376" t="s">
        <v>52</v>
      </c>
      <c r="B376" s="1">
        <v>36891</v>
      </c>
      <c r="C376">
        <v>2000</v>
      </c>
      <c r="D376" t="s">
        <v>53</v>
      </c>
      <c r="E376" t="s">
        <v>19</v>
      </c>
      <c r="F376" t="s">
        <v>10</v>
      </c>
      <c r="G376" t="s">
        <v>54</v>
      </c>
      <c r="H376">
        <f t="shared" si="99"/>
        <v>0.11768684477510991</v>
      </c>
      <c r="I376">
        <v>242</v>
      </c>
      <c r="J376">
        <v>887.1</v>
      </c>
      <c r="K376">
        <v>104.4</v>
      </c>
      <c r="L376">
        <f t="shared" si="100"/>
        <v>0.27279900800360724</v>
      </c>
      <c r="M376">
        <f t="shared" si="101"/>
        <v>0.15183246073298431</v>
      </c>
    </row>
    <row r="377" spans="1:13" x14ac:dyDescent="0.25">
      <c r="A377" t="s">
        <v>52</v>
      </c>
      <c r="B377" s="1">
        <v>37256</v>
      </c>
      <c r="C377">
        <v>2001</v>
      </c>
      <c r="D377" t="s">
        <v>53</v>
      </c>
      <c r="E377" t="s">
        <v>19</v>
      </c>
      <c r="F377" t="s">
        <v>10</v>
      </c>
      <c r="G377" t="s">
        <v>54</v>
      </c>
      <c r="H377">
        <f t="shared" si="99"/>
        <v>0.11578627192537769</v>
      </c>
      <c r="I377">
        <v>251.8</v>
      </c>
      <c r="J377">
        <v>986.3</v>
      </c>
      <c r="K377">
        <v>114.2</v>
      </c>
      <c r="L377">
        <f t="shared" si="100"/>
        <v>0.25529757680219001</v>
      </c>
      <c r="M377">
        <f t="shared" si="101"/>
        <v>4.0495867768595088E-2</v>
      </c>
    </row>
    <row r="378" spans="1:13" x14ac:dyDescent="0.25">
      <c r="A378" t="s">
        <v>52</v>
      </c>
      <c r="B378" s="1">
        <v>37621</v>
      </c>
      <c r="C378">
        <v>2002</v>
      </c>
      <c r="D378" t="s">
        <v>53</v>
      </c>
      <c r="E378" t="s">
        <v>19</v>
      </c>
      <c r="F378" t="s">
        <v>10</v>
      </c>
      <c r="G378" t="s">
        <v>54</v>
      </c>
      <c r="H378">
        <f t="shared" si="99"/>
        <v>6.9579692051602166E-2</v>
      </c>
      <c r="I378">
        <v>225.8</v>
      </c>
      <c r="J378">
        <v>1201.5</v>
      </c>
      <c r="K378">
        <v>83.6</v>
      </c>
      <c r="L378">
        <f t="shared" si="100"/>
        <v>0.18793175197669582</v>
      </c>
      <c r="M378">
        <f t="shared" si="101"/>
        <v>-0.10325655281969817</v>
      </c>
    </row>
    <row r="379" spans="1:13" x14ac:dyDescent="0.25">
      <c r="A379" t="s">
        <v>52</v>
      </c>
      <c r="B379" s="1">
        <v>37986</v>
      </c>
      <c r="C379">
        <v>2003</v>
      </c>
      <c r="D379" t="s">
        <v>53</v>
      </c>
      <c r="E379" t="s">
        <v>19</v>
      </c>
      <c r="F379" t="s">
        <v>10</v>
      </c>
      <c r="G379" t="s">
        <v>54</v>
      </c>
      <c r="H379">
        <f t="shared" si="99"/>
        <v>0.1075054085538359</v>
      </c>
      <c r="I379">
        <v>318.39999999999998</v>
      </c>
      <c r="J379">
        <v>1201.8</v>
      </c>
      <c r="K379">
        <v>129.19999999999999</v>
      </c>
      <c r="L379">
        <f t="shared" si="100"/>
        <v>0.26493592943917454</v>
      </c>
      <c r="M379">
        <f t="shared" si="101"/>
        <v>0.4100974313551814</v>
      </c>
    </row>
    <row r="380" spans="1:13" x14ac:dyDescent="0.25">
      <c r="A380" t="s">
        <v>52</v>
      </c>
      <c r="B380" s="1">
        <v>38352</v>
      </c>
      <c r="C380">
        <v>2004</v>
      </c>
      <c r="D380" t="s">
        <v>53</v>
      </c>
      <c r="E380" t="s">
        <v>19</v>
      </c>
      <c r="F380" t="s">
        <v>10</v>
      </c>
      <c r="G380" t="s">
        <v>54</v>
      </c>
      <c r="H380">
        <f t="shared" si="99"/>
        <v>0.10967469370511197</v>
      </c>
      <c r="I380">
        <v>299.5</v>
      </c>
      <c r="J380">
        <v>1183.5</v>
      </c>
      <c r="K380">
        <v>129.80000000000001</v>
      </c>
      <c r="L380">
        <f t="shared" si="100"/>
        <v>0.2530629488804394</v>
      </c>
      <c r="M380">
        <f t="shared" si="101"/>
        <v>-5.9359296482411991E-2</v>
      </c>
    </row>
    <row r="381" spans="1:13" x14ac:dyDescent="0.25">
      <c r="A381" t="s">
        <v>52</v>
      </c>
      <c r="B381" s="1">
        <v>38717</v>
      </c>
      <c r="C381">
        <v>2005</v>
      </c>
      <c r="D381" t="s">
        <v>53</v>
      </c>
      <c r="E381" t="s">
        <v>19</v>
      </c>
      <c r="F381" t="s">
        <v>10</v>
      </c>
      <c r="G381" t="s">
        <v>54</v>
      </c>
      <c r="H381">
        <f t="shared" si="99"/>
        <v>0.10764721556088462</v>
      </c>
      <c r="I381">
        <v>246.3</v>
      </c>
      <c r="J381">
        <v>1125.9000000000001</v>
      </c>
      <c r="K381">
        <v>121.2</v>
      </c>
      <c r="L381">
        <f t="shared" si="100"/>
        <v>0.21875832667199574</v>
      </c>
      <c r="M381">
        <f t="shared" si="101"/>
        <v>-0.17762938230383971</v>
      </c>
    </row>
    <row r="382" spans="1:13" x14ac:dyDescent="0.25">
      <c r="A382" t="s">
        <v>52</v>
      </c>
      <c r="B382" s="1">
        <v>39082</v>
      </c>
      <c r="C382">
        <v>2006</v>
      </c>
      <c r="D382" t="s">
        <v>53</v>
      </c>
      <c r="E382" t="s">
        <v>19</v>
      </c>
      <c r="F382" t="s">
        <v>10</v>
      </c>
      <c r="G382" t="s">
        <v>54</v>
      </c>
      <c r="H382">
        <f t="shared" si="99"/>
        <v>0.11113074204946996</v>
      </c>
      <c r="I382">
        <v>312.7</v>
      </c>
      <c r="J382">
        <v>1132</v>
      </c>
      <c r="K382">
        <v>125.8</v>
      </c>
      <c r="L382">
        <f t="shared" si="100"/>
        <v>0.27623674911660778</v>
      </c>
      <c r="M382">
        <f t="shared" si="101"/>
        <v>0.26958993097848144</v>
      </c>
    </row>
    <row r="383" spans="1:13" x14ac:dyDescent="0.25">
      <c r="A383" t="s">
        <v>52</v>
      </c>
      <c r="B383" s="1">
        <v>39447</v>
      </c>
      <c r="C383">
        <v>2007</v>
      </c>
      <c r="D383" t="s">
        <v>53</v>
      </c>
      <c r="E383" t="s">
        <v>19</v>
      </c>
      <c r="F383" t="s">
        <v>10</v>
      </c>
      <c r="G383" t="s">
        <v>54</v>
      </c>
      <c r="H383">
        <f t="shared" si="99"/>
        <v>0.11918077983458056</v>
      </c>
      <c r="I383">
        <v>282</v>
      </c>
      <c r="J383">
        <v>1269.5</v>
      </c>
      <c r="K383">
        <v>151.30000000000001</v>
      </c>
      <c r="L383">
        <f t="shared" si="100"/>
        <v>0.22213469870027569</v>
      </c>
      <c r="M383">
        <f t="shared" si="101"/>
        <v>-9.8177166613367409E-2</v>
      </c>
    </row>
    <row r="384" spans="1:13" x14ac:dyDescent="0.25">
      <c r="A384" t="s">
        <v>52</v>
      </c>
      <c r="B384" s="1">
        <v>39813</v>
      </c>
      <c r="C384">
        <v>2008</v>
      </c>
      <c r="D384" t="s">
        <v>53</v>
      </c>
      <c r="E384" t="s">
        <v>19</v>
      </c>
      <c r="F384" t="s">
        <v>10</v>
      </c>
      <c r="G384" t="s">
        <v>54</v>
      </c>
      <c r="H384">
        <f t="shared" si="99"/>
        <v>0.11250780762023735</v>
      </c>
      <c r="I384">
        <v>259.7</v>
      </c>
      <c r="J384">
        <v>1280.8</v>
      </c>
      <c r="K384">
        <v>144.1</v>
      </c>
      <c r="L384">
        <f t="shared" si="100"/>
        <v>0.20276389756402249</v>
      </c>
      <c r="M384">
        <f t="shared" si="101"/>
        <v>-7.9078014184397208E-2</v>
      </c>
    </row>
    <row r="385" spans="1:13" x14ac:dyDescent="0.25">
      <c r="A385" t="s">
        <v>52</v>
      </c>
      <c r="B385" s="1">
        <v>40178</v>
      </c>
      <c r="C385">
        <v>2009</v>
      </c>
      <c r="D385" t="s">
        <v>53</v>
      </c>
      <c r="E385" t="s">
        <v>19</v>
      </c>
      <c r="F385" t="s">
        <v>10</v>
      </c>
      <c r="G385" t="s">
        <v>54</v>
      </c>
      <c r="H385">
        <f t="shared" si="99"/>
        <v>0.12743889170958148</v>
      </c>
      <c r="I385">
        <v>259.8</v>
      </c>
      <c r="J385">
        <v>1378.7</v>
      </c>
      <c r="K385">
        <v>175.7</v>
      </c>
      <c r="L385">
        <f t="shared" si="100"/>
        <v>0.18843838398491333</v>
      </c>
      <c r="M385">
        <f t="shared" si="101"/>
        <v>3.8505968425114651E-4</v>
      </c>
    </row>
    <row r="386" spans="1:13" x14ac:dyDescent="0.25">
      <c r="A386" t="s">
        <v>52</v>
      </c>
      <c r="B386" s="1">
        <v>40543</v>
      </c>
      <c r="C386">
        <v>2010</v>
      </c>
      <c r="D386" t="s">
        <v>53</v>
      </c>
      <c r="E386" t="s">
        <v>19</v>
      </c>
      <c r="F386" t="s">
        <v>10</v>
      </c>
      <c r="G386" t="s">
        <v>54</v>
      </c>
      <c r="H386">
        <f t="shared" si="99"/>
        <v>0.13522735185572035</v>
      </c>
      <c r="I386">
        <v>216.3</v>
      </c>
      <c r="J386">
        <v>1436.1</v>
      </c>
      <c r="K386">
        <v>194.2</v>
      </c>
      <c r="L386">
        <f t="shared" si="100"/>
        <v>0.15061625235011492</v>
      </c>
      <c r="M386">
        <f t="shared" si="101"/>
        <v>-0.1674364896073903</v>
      </c>
    </row>
    <row r="387" spans="1:13" x14ac:dyDescent="0.25">
      <c r="A387" t="s">
        <v>52</v>
      </c>
      <c r="B387" s="1">
        <v>40908</v>
      </c>
      <c r="C387">
        <v>2011</v>
      </c>
      <c r="D387" t="s">
        <v>53</v>
      </c>
      <c r="E387" t="s">
        <v>19</v>
      </c>
      <c r="F387" t="s">
        <v>10</v>
      </c>
      <c r="G387" t="s">
        <v>54</v>
      </c>
      <c r="H387">
        <f t="shared" si="99"/>
        <v>0.11998643673706645</v>
      </c>
      <c r="I387">
        <v>318.10000000000002</v>
      </c>
      <c r="J387">
        <v>2064.4</v>
      </c>
      <c r="K387">
        <v>247.7</v>
      </c>
      <c r="L387">
        <f t="shared" si="100"/>
        <v>0.15408835496996706</v>
      </c>
      <c r="M387">
        <f t="shared" si="101"/>
        <v>0.47064262598243184</v>
      </c>
    </row>
    <row r="388" spans="1:13" x14ac:dyDescent="0.25">
      <c r="A388" t="s">
        <v>52</v>
      </c>
      <c r="B388" s="1">
        <v>41274</v>
      </c>
      <c r="C388">
        <v>2012</v>
      </c>
      <c r="D388" t="s">
        <v>53</v>
      </c>
      <c r="E388" t="s">
        <v>19</v>
      </c>
      <c r="F388" t="s">
        <v>10</v>
      </c>
      <c r="G388" t="s">
        <v>54</v>
      </c>
      <c r="H388">
        <f t="shared" si="99"/>
        <v>0.11264937336053629</v>
      </c>
      <c r="I388">
        <v>346.5</v>
      </c>
      <c r="J388">
        <v>2058.6</v>
      </c>
      <c r="K388">
        <v>231.9</v>
      </c>
      <c r="L388">
        <f t="shared" si="100"/>
        <v>0.16831827455552317</v>
      </c>
      <c r="M388">
        <f t="shared" si="101"/>
        <v>8.9280100597296366E-2</v>
      </c>
    </row>
    <row r="389" spans="1:13" x14ac:dyDescent="0.25">
      <c r="A389" t="s">
        <v>52</v>
      </c>
      <c r="B389" s="1">
        <v>41639</v>
      </c>
      <c r="C389">
        <v>2013</v>
      </c>
      <c r="D389" t="s">
        <v>53</v>
      </c>
      <c r="E389" t="s">
        <v>19</v>
      </c>
      <c r="F389" t="s">
        <v>10</v>
      </c>
      <c r="G389" t="s">
        <v>54</v>
      </c>
      <c r="H389">
        <f t="shared" si="99"/>
        <v>0.10617881804322483</v>
      </c>
      <c r="I389">
        <v>407.1</v>
      </c>
      <c r="J389">
        <v>2230.1999999999998</v>
      </c>
      <c r="K389">
        <v>236.8</v>
      </c>
      <c r="L389">
        <f t="shared" si="100"/>
        <v>0.18253968253968256</v>
      </c>
      <c r="M389">
        <f t="shared" si="101"/>
        <v>0.17489177489177496</v>
      </c>
    </row>
    <row r="390" spans="1:13" x14ac:dyDescent="0.25">
      <c r="A390" t="s">
        <v>52</v>
      </c>
      <c r="B390" s="1">
        <v>42004</v>
      </c>
      <c r="C390">
        <v>2014</v>
      </c>
      <c r="D390" t="s">
        <v>53</v>
      </c>
      <c r="E390" t="s">
        <v>19</v>
      </c>
      <c r="F390" t="s">
        <v>10</v>
      </c>
      <c r="G390" t="s">
        <v>54</v>
      </c>
      <c r="H390">
        <f t="shared" si="99"/>
        <v>0.14566438978431306</v>
      </c>
      <c r="I390">
        <v>667.3</v>
      </c>
      <c r="J390">
        <v>2971.9</v>
      </c>
      <c r="K390">
        <v>432.9</v>
      </c>
      <c r="L390">
        <f t="shared" si="100"/>
        <v>0.22453649180658836</v>
      </c>
      <c r="M390">
        <f t="shared" si="101"/>
        <v>0.63915499877180038</v>
      </c>
    </row>
    <row r="391" spans="1:13" x14ac:dyDescent="0.25">
      <c r="A391" t="s">
        <v>52</v>
      </c>
      <c r="B391" s="1">
        <v>42369</v>
      </c>
      <c r="C391">
        <v>2015</v>
      </c>
      <c r="D391" t="s">
        <v>53</v>
      </c>
      <c r="E391" t="s">
        <v>19</v>
      </c>
      <c r="F391" t="s">
        <v>10</v>
      </c>
      <c r="G391" t="s">
        <v>54</v>
      </c>
      <c r="H391">
        <f t="shared" si="99"/>
        <v>0.15326425985014161</v>
      </c>
      <c r="I391">
        <v>567.1</v>
      </c>
      <c r="J391">
        <v>2789.3</v>
      </c>
      <c r="K391">
        <v>427.5</v>
      </c>
      <c r="L391">
        <f t="shared" si="100"/>
        <v>0.20331265909009427</v>
      </c>
      <c r="M391">
        <f t="shared" si="101"/>
        <v>-0.15015735051700874</v>
      </c>
    </row>
    <row r="392" spans="1:13" x14ac:dyDescent="0.25">
      <c r="A392" t="s">
        <v>52</v>
      </c>
      <c r="B392" s="1">
        <v>42735</v>
      </c>
      <c r="C392">
        <v>2016</v>
      </c>
      <c r="D392" t="s">
        <v>53</v>
      </c>
      <c r="E392" t="s">
        <v>19</v>
      </c>
      <c r="F392" t="s">
        <v>10</v>
      </c>
      <c r="G392" t="s">
        <v>54</v>
      </c>
      <c r="H392">
        <f t="shared" si="99"/>
        <v>5.9482155353393983E-2</v>
      </c>
      <c r="I392">
        <v>674</v>
      </c>
      <c r="J392">
        <v>4287</v>
      </c>
      <c r="K392">
        <v>255</v>
      </c>
      <c r="L392">
        <f t="shared" si="100"/>
        <v>0.15721950081642175</v>
      </c>
      <c r="M392">
        <f t="shared" si="101"/>
        <v>0.18850290953976367</v>
      </c>
    </row>
    <row r="393" spans="1:13" x14ac:dyDescent="0.25">
      <c r="A393" t="s">
        <v>52</v>
      </c>
      <c r="B393" s="1">
        <v>43100</v>
      </c>
      <c r="C393">
        <v>2017</v>
      </c>
      <c r="D393" t="s">
        <v>53</v>
      </c>
      <c r="E393" t="s">
        <v>19</v>
      </c>
      <c r="F393" t="s">
        <v>10</v>
      </c>
      <c r="G393" t="s">
        <v>54</v>
      </c>
      <c r="H393">
        <f t="shared" si="99"/>
        <v>4.7221329906842274E-2</v>
      </c>
      <c r="I393">
        <v>1391</v>
      </c>
      <c r="J393">
        <v>6226</v>
      </c>
      <c r="K393">
        <v>294</v>
      </c>
      <c r="L393">
        <f t="shared" si="100"/>
        <v>0.22341792483135239</v>
      </c>
      <c r="M393">
        <f t="shared" si="101"/>
        <v>1.0637982195845697</v>
      </c>
    </row>
    <row r="394" spans="1:13" x14ac:dyDescent="0.25">
      <c r="B394" s="1"/>
      <c r="H394" s="2" t="s">
        <v>60</v>
      </c>
      <c r="I394" s="2" t="s">
        <v>61</v>
      </c>
      <c r="J394" s="2" t="s">
        <v>6</v>
      </c>
      <c r="K394" s="2" t="s">
        <v>58</v>
      </c>
      <c r="L394" s="2" t="s">
        <v>62</v>
      </c>
      <c r="M394" s="2" t="s">
        <v>65</v>
      </c>
    </row>
    <row r="395" spans="1:13" x14ac:dyDescent="0.25">
      <c r="B395" s="1"/>
      <c r="G395" s="2" t="s">
        <v>66</v>
      </c>
      <c r="H395" s="3">
        <f>AVERAGE(H371:H393)</f>
        <v>0.11608642967848513</v>
      </c>
      <c r="I395">
        <f t="shared" ref="I395:M395" si="102">AVERAGE(I371:I393)</f>
        <v>367.16956521739138</v>
      </c>
      <c r="J395">
        <f t="shared" si="102"/>
        <v>1714.5782608695654</v>
      </c>
      <c r="K395">
        <f t="shared" si="102"/>
        <v>178.85652173913047</v>
      </c>
      <c r="L395" s="2">
        <f t="shared" si="102"/>
        <v>0.23332970065178552</v>
      </c>
      <c r="M395">
        <f t="shared" si="102"/>
        <v>0.11786029735617989</v>
      </c>
    </row>
    <row r="396" spans="1:13" x14ac:dyDescent="0.25">
      <c r="B396" s="1"/>
      <c r="G396" s="2" t="s">
        <v>67</v>
      </c>
      <c r="H396">
        <f>MEDIAN(H371:H393)</f>
        <v>0.11768684477510991</v>
      </c>
      <c r="I396">
        <f t="shared" ref="I396:M396" si="103">MEDIAN(I371:I393)</f>
        <v>259.8</v>
      </c>
      <c r="J396">
        <f t="shared" si="103"/>
        <v>1201.8</v>
      </c>
      <c r="K396">
        <f t="shared" si="103"/>
        <v>129.80000000000001</v>
      </c>
      <c r="L396">
        <f t="shared" si="103"/>
        <v>0.22341792483135239</v>
      </c>
      <c r="M396">
        <f t="shared" si="103"/>
        <v>2.2911868310527078E-2</v>
      </c>
    </row>
    <row r="397" spans="1:13" x14ac:dyDescent="0.25">
      <c r="B397" s="1"/>
      <c r="G397" s="2" t="s">
        <v>68</v>
      </c>
      <c r="H397">
        <f>STDEV(H371:H393)</f>
        <v>2.7214530117161902E-2</v>
      </c>
      <c r="I397">
        <f t="shared" ref="I397:M397" si="104">STDEV(I371:I393)</f>
        <v>260.74668207560899</v>
      </c>
      <c r="J397">
        <f t="shared" si="104"/>
        <v>1317.7643032998667</v>
      </c>
      <c r="K397">
        <f t="shared" si="104"/>
        <v>99.392508525482597</v>
      </c>
      <c r="L397">
        <f t="shared" si="104"/>
        <v>5.6975057873579531E-2</v>
      </c>
      <c r="M397">
        <f t="shared" si="104"/>
        <v>0.302786156728303</v>
      </c>
    </row>
    <row r="398" spans="1:13" x14ac:dyDescent="0.25">
      <c r="B398" s="1"/>
      <c r="G398" s="2" t="s">
        <v>69</v>
      </c>
      <c r="H398">
        <f>MAX(H371:H393)</f>
        <v>0.15680764367008571</v>
      </c>
      <c r="I398">
        <f t="shared" ref="I398:M398" si="105">MAX(I371:I393)</f>
        <v>1391</v>
      </c>
      <c r="J398">
        <f t="shared" si="105"/>
        <v>6226</v>
      </c>
      <c r="K398">
        <f t="shared" si="105"/>
        <v>432.9</v>
      </c>
      <c r="L398">
        <f t="shared" si="105"/>
        <v>0.33397207774431975</v>
      </c>
      <c r="M398">
        <f t="shared" si="105"/>
        <v>1.0637982195845697</v>
      </c>
    </row>
    <row r="399" spans="1:13" x14ac:dyDescent="0.25">
      <c r="B399" s="1"/>
      <c r="G399" s="2" t="s">
        <v>70</v>
      </c>
      <c r="H399">
        <f>MIN(H371:H393)</f>
        <v>4.7221329906842274E-2</v>
      </c>
      <c r="I399">
        <f t="shared" ref="I399:M399" si="106">MIN(I371:I393)</f>
        <v>210.1</v>
      </c>
      <c r="J399">
        <f t="shared" si="106"/>
        <v>711.7</v>
      </c>
      <c r="K399">
        <f t="shared" si="106"/>
        <v>83.6</v>
      </c>
      <c r="L399">
        <f t="shared" si="106"/>
        <v>0.15061625235011492</v>
      </c>
      <c r="M399">
        <f t="shared" si="106"/>
        <v>-0.17762938230383971</v>
      </c>
    </row>
    <row r="400" spans="1:13" x14ac:dyDescent="0.25">
      <c r="B400" s="1"/>
      <c r="G400" s="2" t="s">
        <v>71</v>
      </c>
      <c r="H400" s="3">
        <f t="shared" ref="H400:M400" si="107">H397/H395</f>
        <v>0.2344333458487414</v>
      </c>
      <c r="I400">
        <f t="shared" si="107"/>
        <v>0.71015331001421045</v>
      </c>
      <c r="J400">
        <f t="shared" si="107"/>
        <v>0.7685646863570692</v>
      </c>
      <c r="K400">
        <f t="shared" si="107"/>
        <v>0.55571084330070231</v>
      </c>
      <c r="L400" s="2">
        <f t="shared" si="107"/>
        <v>0.24418262104834848</v>
      </c>
      <c r="M400">
        <f t="shared" si="107"/>
        <v>2.5690259020242214</v>
      </c>
    </row>
    <row r="401" spans="1:13" x14ac:dyDescent="0.25">
      <c r="B401" s="1"/>
      <c r="G401" s="2" t="s">
        <v>72</v>
      </c>
      <c r="I401">
        <f>I393*(1+M396)</f>
        <v>1422.8704088199433</v>
      </c>
    </row>
    <row r="402" spans="1:13" x14ac:dyDescent="0.25">
      <c r="B402" s="1"/>
      <c r="G402" s="2" t="s">
        <v>73</v>
      </c>
      <c r="I402" s="2">
        <f>I397/I401</f>
        <v>0.18325399169124551</v>
      </c>
    </row>
    <row r="403" spans="1:13" x14ac:dyDescent="0.25">
      <c r="B403" s="1"/>
    </row>
    <row r="404" spans="1:13" x14ac:dyDescent="0.25">
      <c r="A404" t="s">
        <v>24</v>
      </c>
      <c r="B404" s="1">
        <v>35064</v>
      </c>
      <c r="C404">
        <v>1995</v>
      </c>
      <c r="D404" t="s">
        <v>25</v>
      </c>
      <c r="E404" t="s">
        <v>12</v>
      </c>
      <c r="F404" t="s">
        <v>13</v>
      </c>
      <c r="G404" t="s">
        <v>26</v>
      </c>
      <c r="H404">
        <f t="shared" ref="H404:H426" si="108">K404/J404</f>
        <v>5.6139142414327534E-2</v>
      </c>
      <c r="I404">
        <v>462.5</v>
      </c>
      <c r="J404">
        <v>2322.8000000000002</v>
      </c>
      <c r="K404">
        <v>130.4</v>
      </c>
      <c r="L404">
        <f t="shared" ref="L404:L426" si="109">I404/J404</f>
        <v>0.19911313931462027</v>
      </c>
    </row>
    <row r="405" spans="1:13" x14ac:dyDescent="0.25">
      <c r="A405" t="s">
        <v>24</v>
      </c>
      <c r="B405" s="1">
        <v>35430</v>
      </c>
      <c r="C405">
        <v>1996</v>
      </c>
      <c r="D405" t="s">
        <v>25</v>
      </c>
      <c r="E405" t="s">
        <v>12</v>
      </c>
      <c r="F405" t="s">
        <v>13</v>
      </c>
      <c r="G405" t="s">
        <v>26</v>
      </c>
      <c r="H405">
        <f t="shared" si="108"/>
        <v>7.3355303307701694E-2</v>
      </c>
      <c r="I405">
        <v>580.29999999999995</v>
      </c>
      <c r="J405">
        <v>2457.9</v>
      </c>
      <c r="K405">
        <v>180.3</v>
      </c>
      <c r="L405">
        <f t="shared" si="109"/>
        <v>0.23609585418446638</v>
      </c>
      <c r="M405">
        <f t="shared" ref="M405:M426" si="110">(I405-I404)/I404</f>
        <v>0.25470270270270262</v>
      </c>
    </row>
    <row r="406" spans="1:13" x14ac:dyDescent="0.25">
      <c r="A406" t="s">
        <v>24</v>
      </c>
      <c r="B406" s="1">
        <v>35795</v>
      </c>
      <c r="C406">
        <v>1997</v>
      </c>
      <c r="D406" t="s">
        <v>25</v>
      </c>
      <c r="E406" t="s">
        <v>12</v>
      </c>
      <c r="F406" t="s">
        <v>13</v>
      </c>
      <c r="G406" t="s">
        <v>26</v>
      </c>
      <c r="H406">
        <f t="shared" si="108"/>
        <v>8.623015873015874E-2</v>
      </c>
      <c r="I406">
        <v>571.20000000000005</v>
      </c>
      <c r="J406">
        <v>2520</v>
      </c>
      <c r="K406">
        <v>217.3</v>
      </c>
      <c r="L406">
        <f t="shared" si="109"/>
        <v>0.22666666666666668</v>
      </c>
      <c r="M406">
        <f t="shared" si="110"/>
        <v>-1.5681544028950386E-2</v>
      </c>
    </row>
    <row r="407" spans="1:13" x14ac:dyDescent="0.25">
      <c r="A407" t="s">
        <v>24</v>
      </c>
      <c r="B407" s="1">
        <v>36160</v>
      </c>
      <c r="C407">
        <v>1998</v>
      </c>
      <c r="D407" t="s">
        <v>25</v>
      </c>
      <c r="E407" t="s">
        <v>12</v>
      </c>
      <c r="F407" t="s">
        <v>13</v>
      </c>
      <c r="G407" t="s">
        <v>26</v>
      </c>
      <c r="H407">
        <f t="shared" si="108"/>
        <v>0.10287398044155956</v>
      </c>
      <c r="I407">
        <v>492.7</v>
      </c>
      <c r="J407">
        <v>2341.6999999999998</v>
      </c>
      <c r="K407">
        <v>240.9</v>
      </c>
      <c r="L407">
        <f t="shared" si="109"/>
        <v>0.21040269889396593</v>
      </c>
      <c r="M407">
        <f t="shared" si="110"/>
        <v>-0.13742997198879561</v>
      </c>
    </row>
    <row r="408" spans="1:13" x14ac:dyDescent="0.25">
      <c r="A408" t="s">
        <v>24</v>
      </c>
      <c r="B408" s="1">
        <v>36525</v>
      </c>
      <c r="C408">
        <v>1999</v>
      </c>
      <c r="D408" t="s">
        <v>25</v>
      </c>
      <c r="E408" t="s">
        <v>12</v>
      </c>
      <c r="F408" t="s">
        <v>13</v>
      </c>
      <c r="G408" t="s">
        <v>26</v>
      </c>
      <c r="H408">
        <f t="shared" si="108"/>
        <v>0.11154518733489602</v>
      </c>
      <c r="I408">
        <v>579.20000000000005</v>
      </c>
      <c r="J408">
        <v>2687.7</v>
      </c>
      <c r="K408">
        <v>299.8</v>
      </c>
      <c r="L408">
        <f t="shared" si="109"/>
        <v>0.21550024184246758</v>
      </c>
      <c r="M408">
        <f t="shared" si="110"/>
        <v>0.17556322305662686</v>
      </c>
    </row>
    <row r="409" spans="1:13" x14ac:dyDescent="0.25">
      <c r="A409" t="s">
        <v>24</v>
      </c>
      <c r="B409" s="1">
        <v>36891</v>
      </c>
      <c r="C409">
        <v>2000</v>
      </c>
      <c r="D409" t="s">
        <v>25</v>
      </c>
      <c r="E409" t="s">
        <v>12</v>
      </c>
      <c r="F409" t="s">
        <v>13</v>
      </c>
      <c r="G409" t="s">
        <v>26</v>
      </c>
      <c r="H409">
        <f t="shared" si="108"/>
        <v>0.14074702886247878</v>
      </c>
      <c r="I409">
        <v>654.70000000000005</v>
      </c>
      <c r="J409">
        <v>2945</v>
      </c>
      <c r="K409">
        <v>414.5</v>
      </c>
      <c r="L409">
        <f t="shared" si="109"/>
        <v>0.22230899830220716</v>
      </c>
      <c r="M409">
        <f t="shared" si="110"/>
        <v>0.13035220994475136</v>
      </c>
    </row>
    <row r="410" spans="1:13" x14ac:dyDescent="0.25">
      <c r="A410" t="s">
        <v>24</v>
      </c>
      <c r="B410" s="1">
        <v>37256</v>
      </c>
      <c r="C410">
        <v>2001</v>
      </c>
      <c r="D410" t="s">
        <v>25</v>
      </c>
      <c r="E410" t="s">
        <v>12</v>
      </c>
      <c r="F410" t="s">
        <v>13</v>
      </c>
      <c r="G410" t="s">
        <v>26</v>
      </c>
      <c r="H410">
        <f t="shared" si="108"/>
        <v>0.11923162391052072</v>
      </c>
      <c r="I410">
        <v>715.7</v>
      </c>
      <c r="J410">
        <v>4050.1</v>
      </c>
      <c r="K410">
        <v>482.9</v>
      </c>
      <c r="L410">
        <f t="shared" si="109"/>
        <v>0.17671168613120666</v>
      </c>
      <c r="M410">
        <f t="shared" si="110"/>
        <v>9.3172445394837322E-2</v>
      </c>
    </row>
    <row r="411" spans="1:13" x14ac:dyDescent="0.25">
      <c r="A411" t="s">
        <v>24</v>
      </c>
      <c r="B411" s="1">
        <v>37621</v>
      </c>
      <c r="C411">
        <v>2002</v>
      </c>
      <c r="D411" t="s">
        <v>25</v>
      </c>
      <c r="E411" t="s">
        <v>12</v>
      </c>
      <c r="F411" t="s">
        <v>13</v>
      </c>
      <c r="G411" t="s">
        <v>26</v>
      </c>
      <c r="H411">
        <f t="shared" si="108"/>
        <v>0.13416162726772954</v>
      </c>
      <c r="I411">
        <v>731.5</v>
      </c>
      <c r="J411">
        <v>4547.5</v>
      </c>
      <c r="K411">
        <v>610.1</v>
      </c>
      <c r="L411">
        <f t="shared" si="109"/>
        <v>0.16085761407366686</v>
      </c>
      <c r="M411">
        <f t="shared" si="110"/>
        <v>2.2076288947883126E-2</v>
      </c>
    </row>
    <row r="412" spans="1:13" x14ac:dyDescent="0.25">
      <c r="A412" t="s">
        <v>24</v>
      </c>
      <c r="B412" s="1">
        <v>37986</v>
      </c>
      <c r="C412">
        <v>2003</v>
      </c>
      <c r="D412" t="s">
        <v>25</v>
      </c>
      <c r="E412" t="s">
        <v>12</v>
      </c>
      <c r="F412" t="s">
        <v>13</v>
      </c>
      <c r="G412" t="s">
        <v>26</v>
      </c>
      <c r="H412">
        <f t="shared" si="108"/>
        <v>0.14433711614112413</v>
      </c>
      <c r="I412">
        <v>891.4</v>
      </c>
      <c r="J412">
        <v>4855.3</v>
      </c>
      <c r="K412">
        <v>700.8</v>
      </c>
      <c r="L412">
        <f t="shared" si="109"/>
        <v>0.18359318682676662</v>
      </c>
      <c r="M412">
        <f t="shared" si="110"/>
        <v>0.21859193438140803</v>
      </c>
    </row>
    <row r="413" spans="1:13" x14ac:dyDescent="0.25">
      <c r="A413" t="s">
        <v>24</v>
      </c>
      <c r="B413" s="1">
        <v>38352</v>
      </c>
      <c r="C413">
        <v>2004</v>
      </c>
      <c r="D413" t="s">
        <v>25</v>
      </c>
      <c r="E413" t="s">
        <v>12</v>
      </c>
      <c r="F413" t="s">
        <v>13</v>
      </c>
      <c r="G413" t="s">
        <v>26</v>
      </c>
      <c r="H413">
        <f t="shared" si="108"/>
        <v>9.9717147007109555E-2</v>
      </c>
      <c r="I413">
        <v>1083.5</v>
      </c>
      <c r="J413">
        <v>6540.5</v>
      </c>
      <c r="K413">
        <v>652.20000000000005</v>
      </c>
      <c r="L413">
        <f t="shared" si="109"/>
        <v>0.16566011772800246</v>
      </c>
      <c r="M413">
        <f t="shared" si="110"/>
        <v>0.21550370204173214</v>
      </c>
    </row>
    <row r="414" spans="1:13" x14ac:dyDescent="0.25">
      <c r="A414" t="s">
        <v>24</v>
      </c>
      <c r="B414" s="1">
        <v>38717</v>
      </c>
      <c r="C414">
        <v>2005</v>
      </c>
      <c r="D414" t="s">
        <v>25</v>
      </c>
      <c r="E414" t="s">
        <v>12</v>
      </c>
      <c r="F414" t="s">
        <v>13</v>
      </c>
      <c r="G414" t="s">
        <v>26</v>
      </c>
      <c r="H414">
        <f t="shared" si="108"/>
        <v>6.6590954797648191E-2</v>
      </c>
      <c r="I414">
        <v>1091.8</v>
      </c>
      <c r="J414">
        <v>8453.1</v>
      </c>
      <c r="K414">
        <v>562.9</v>
      </c>
      <c r="L414">
        <f t="shared" si="109"/>
        <v>0.12915971655369035</v>
      </c>
      <c r="M414">
        <f t="shared" si="110"/>
        <v>7.660359944623862E-3</v>
      </c>
    </row>
    <row r="415" spans="1:13" x14ac:dyDescent="0.25">
      <c r="A415" t="s">
        <v>24</v>
      </c>
      <c r="B415" s="1">
        <v>39082</v>
      </c>
      <c r="C415">
        <v>2006</v>
      </c>
      <c r="D415" t="s">
        <v>25</v>
      </c>
      <c r="E415" t="s">
        <v>12</v>
      </c>
      <c r="F415" t="s">
        <v>13</v>
      </c>
      <c r="G415" t="s">
        <v>26</v>
      </c>
      <c r="H415">
        <f t="shared" si="108"/>
        <v>5.8462116586030337E-2</v>
      </c>
      <c r="I415">
        <v>1148.3</v>
      </c>
      <c r="J415">
        <v>10644.5</v>
      </c>
      <c r="K415">
        <v>622.29999999999995</v>
      </c>
      <c r="L415">
        <f t="shared" si="109"/>
        <v>0.10787730752971017</v>
      </c>
      <c r="M415">
        <f t="shared" si="110"/>
        <v>5.1749404652866829E-2</v>
      </c>
    </row>
    <row r="416" spans="1:13" x14ac:dyDescent="0.25">
      <c r="A416" t="s">
        <v>24</v>
      </c>
      <c r="B416" s="1">
        <v>39447</v>
      </c>
      <c r="C416">
        <v>2007</v>
      </c>
      <c r="D416" t="s">
        <v>25</v>
      </c>
      <c r="E416" t="s">
        <v>12</v>
      </c>
      <c r="F416" t="s">
        <v>13</v>
      </c>
      <c r="G416" t="s">
        <v>26</v>
      </c>
      <c r="H416">
        <f t="shared" si="108"/>
        <v>5.9323455878651614E-2</v>
      </c>
      <c r="I416">
        <v>1149.3</v>
      </c>
      <c r="J416">
        <v>11919.4</v>
      </c>
      <c r="K416">
        <v>707.1</v>
      </c>
      <c r="L416">
        <f t="shared" si="109"/>
        <v>9.6422638723425672E-2</v>
      </c>
      <c r="M416">
        <f t="shared" si="110"/>
        <v>8.7085256466080301E-4</v>
      </c>
    </row>
    <row r="417" spans="1:13" x14ac:dyDescent="0.25">
      <c r="A417" t="s">
        <v>24</v>
      </c>
      <c r="B417" s="1">
        <v>39813</v>
      </c>
      <c r="C417">
        <v>2008</v>
      </c>
      <c r="D417" t="s">
        <v>25</v>
      </c>
      <c r="E417" t="s">
        <v>12</v>
      </c>
      <c r="F417" t="s">
        <v>13</v>
      </c>
      <c r="G417" t="s">
        <v>26</v>
      </c>
      <c r="H417">
        <f t="shared" si="108"/>
        <v>8.2305827800611242E-2</v>
      </c>
      <c r="I417">
        <v>1368.7</v>
      </c>
      <c r="J417">
        <v>16131.3</v>
      </c>
      <c r="K417">
        <v>1327.7</v>
      </c>
      <c r="L417">
        <f t="shared" si="109"/>
        <v>8.4847470445655354E-2</v>
      </c>
      <c r="M417">
        <f t="shared" si="110"/>
        <v>0.19089880797006883</v>
      </c>
    </row>
    <row r="418" spans="1:13" x14ac:dyDescent="0.25">
      <c r="A418" t="s">
        <v>24</v>
      </c>
      <c r="B418" s="1">
        <v>40178</v>
      </c>
      <c r="C418">
        <v>2009</v>
      </c>
      <c r="D418" t="s">
        <v>25</v>
      </c>
      <c r="E418" t="s">
        <v>12</v>
      </c>
      <c r="F418" t="s">
        <v>13</v>
      </c>
      <c r="G418" t="s">
        <v>26</v>
      </c>
      <c r="H418">
        <f t="shared" si="108"/>
        <v>0.12530081822557357</v>
      </c>
      <c r="I418">
        <v>1261</v>
      </c>
      <c r="J418">
        <v>12466</v>
      </c>
      <c r="K418">
        <v>1562</v>
      </c>
      <c r="L418">
        <f t="shared" si="109"/>
        <v>0.10115514198620247</v>
      </c>
      <c r="M418">
        <f t="shared" si="110"/>
        <v>-7.8687805947249251E-2</v>
      </c>
    </row>
    <row r="419" spans="1:13" x14ac:dyDescent="0.25">
      <c r="A419" t="s">
        <v>24</v>
      </c>
      <c r="B419" s="1">
        <v>40543</v>
      </c>
      <c r="C419">
        <v>2010</v>
      </c>
      <c r="D419" t="s">
        <v>25</v>
      </c>
      <c r="E419" t="s">
        <v>12</v>
      </c>
      <c r="F419" t="s">
        <v>13</v>
      </c>
      <c r="G419" t="s">
        <v>26</v>
      </c>
      <c r="H419">
        <f t="shared" si="108"/>
        <v>6.4123752231109929E-2</v>
      </c>
      <c r="I419">
        <v>1506</v>
      </c>
      <c r="J419">
        <v>15127</v>
      </c>
      <c r="K419">
        <v>970</v>
      </c>
      <c r="L419">
        <f t="shared" si="109"/>
        <v>9.9557083360877902E-2</v>
      </c>
      <c r="M419">
        <f t="shared" si="110"/>
        <v>0.19429024583663759</v>
      </c>
    </row>
    <row r="420" spans="1:13" x14ac:dyDescent="0.25">
      <c r="A420" t="s">
        <v>24</v>
      </c>
      <c r="B420" s="1">
        <v>40908</v>
      </c>
      <c r="C420">
        <v>2011</v>
      </c>
      <c r="D420" t="s">
        <v>25</v>
      </c>
      <c r="E420" t="s">
        <v>12</v>
      </c>
      <c r="F420" t="s">
        <v>13</v>
      </c>
      <c r="G420" t="s">
        <v>26</v>
      </c>
      <c r="H420">
        <f t="shared" si="108"/>
        <v>5.1747242552314193E-2</v>
      </c>
      <c r="I420">
        <v>1891</v>
      </c>
      <c r="J420">
        <v>19402</v>
      </c>
      <c r="K420">
        <v>1004</v>
      </c>
      <c r="L420">
        <f t="shared" si="109"/>
        <v>9.7464178950623648E-2</v>
      </c>
      <c r="M420">
        <f t="shared" si="110"/>
        <v>0.25564409030544488</v>
      </c>
    </row>
    <row r="421" spans="1:13" x14ac:dyDescent="0.25">
      <c r="A421" t="s">
        <v>24</v>
      </c>
      <c r="B421" s="1">
        <v>41274</v>
      </c>
      <c r="C421">
        <v>2012</v>
      </c>
      <c r="D421" t="s">
        <v>25</v>
      </c>
      <c r="E421" t="s">
        <v>12</v>
      </c>
      <c r="F421" t="s">
        <v>13</v>
      </c>
      <c r="G421" t="s">
        <v>26</v>
      </c>
      <c r="H421">
        <f t="shared" si="108"/>
        <v>2.8254168971785346E-2</v>
      </c>
      <c r="I421">
        <v>1512</v>
      </c>
      <c r="J421">
        <v>25306</v>
      </c>
      <c r="K421">
        <v>715</v>
      </c>
      <c r="L421">
        <f t="shared" si="109"/>
        <v>5.9748676203271948E-2</v>
      </c>
      <c r="M421">
        <f t="shared" si="110"/>
        <v>-0.20042305658381809</v>
      </c>
    </row>
    <row r="422" spans="1:13" x14ac:dyDescent="0.25">
      <c r="A422" t="s">
        <v>24</v>
      </c>
      <c r="B422" s="1">
        <v>41639</v>
      </c>
      <c r="C422">
        <v>2013</v>
      </c>
      <c r="D422" t="s">
        <v>25</v>
      </c>
      <c r="E422" t="s">
        <v>12</v>
      </c>
      <c r="F422" t="s">
        <v>13</v>
      </c>
      <c r="G422" t="s">
        <v>26</v>
      </c>
      <c r="H422">
        <f t="shared" si="108"/>
        <v>1.910808676104259E-2</v>
      </c>
      <c r="I422">
        <v>1365</v>
      </c>
      <c r="J422">
        <v>32918</v>
      </c>
      <c r="K422">
        <v>629</v>
      </c>
      <c r="L422">
        <f t="shared" si="109"/>
        <v>4.146667476760435E-2</v>
      </c>
      <c r="M422">
        <f t="shared" si="110"/>
        <v>-9.7222222222222224E-2</v>
      </c>
    </row>
    <row r="423" spans="1:13" x14ac:dyDescent="0.25">
      <c r="A423" t="s">
        <v>24</v>
      </c>
      <c r="B423" s="1">
        <v>42004</v>
      </c>
      <c r="C423">
        <v>2014</v>
      </c>
      <c r="D423" t="s">
        <v>25</v>
      </c>
      <c r="E423" t="s">
        <v>12</v>
      </c>
      <c r="F423" t="s">
        <v>13</v>
      </c>
      <c r="G423" t="s">
        <v>26</v>
      </c>
      <c r="H423">
        <f t="shared" si="108"/>
        <v>3.7326319704577456E-2</v>
      </c>
      <c r="I423">
        <v>3200</v>
      </c>
      <c r="J423">
        <v>37641</v>
      </c>
      <c r="K423">
        <v>1405</v>
      </c>
      <c r="L423">
        <f t="shared" si="109"/>
        <v>8.501368188942908E-2</v>
      </c>
      <c r="M423">
        <f t="shared" si="110"/>
        <v>1.3443223443223444</v>
      </c>
    </row>
    <row r="424" spans="1:13" x14ac:dyDescent="0.25">
      <c r="A424" t="s">
        <v>24</v>
      </c>
      <c r="B424" s="1">
        <v>42369</v>
      </c>
      <c r="C424">
        <v>2015</v>
      </c>
      <c r="D424" t="s">
        <v>25</v>
      </c>
      <c r="E424" t="s">
        <v>12</v>
      </c>
      <c r="F424" t="s">
        <v>13</v>
      </c>
      <c r="G424" t="s">
        <v>26</v>
      </c>
      <c r="H424">
        <f t="shared" si="108"/>
        <v>7.4273539681600281E-3</v>
      </c>
      <c r="I424">
        <v>2302</v>
      </c>
      <c r="J424">
        <v>33794</v>
      </c>
      <c r="K424">
        <v>251</v>
      </c>
      <c r="L424">
        <f t="shared" si="109"/>
        <v>6.8118600935077239E-2</v>
      </c>
      <c r="M424">
        <f t="shared" si="110"/>
        <v>-0.28062500000000001</v>
      </c>
    </row>
    <row r="425" spans="1:13" x14ac:dyDescent="0.25">
      <c r="A425" t="s">
        <v>24</v>
      </c>
      <c r="B425" s="1">
        <v>42735</v>
      </c>
      <c r="C425">
        <v>2016</v>
      </c>
      <c r="D425" t="s">
        <v>25</v>
      </c>
      <c r="E425" t="s">
        <v>12</v>
      </c>
      <c r="F425" t="s">
        <v>13</v>
      </c>
      <c r="G425" t="s">
        <v>26</v>
      </c>
      <c r="H425">
        <f t="shared" si="108"/>
        <v>5.9866898148148148E-2</v>
      </c>
      <c r="I425">
        <v>3957</v>
      </c>
      <c r="J425">
        <v>34560</v>
      </c>
      <c r="K425">
        <v>2069</v>
      </c>
      <c r="L425">
        <f t="shared" si="109"/>
        <v>0.11449652777777777</v>
      </c>
      <c r="M425">
        <f t="shared" si="110"/>
        <v>0.71894005212858381</v>
      </c>
    </row>
    <row r="426" spans="1:13" x14ac:dyDescent="0.25">
      <c r="A426" t="s">
        <v>24</v>
      </c>
      <c r="B426" s="1">
        <v>43100</v>
      </c>
      <c r="C426">
        <v>2017</v>
      </c>
      <c r="D426" t="s">
        <v>25</v>
      </c>
      <c r="E426" t="s">
        <v>12</v>
      </c>
      <c r="F426" t="s">
        <v>13</v>
      </c>
      <c r="G426" t="s">
        <v>26</v>
      </c>
      <c r="H426">
        <f t="shared" si="108"/>
        <v>6.4423813601333993E-2</v>
      </c>
      <c r="I426">
        <v>6316</v>
      </c>
      <c r="J426">
        <v>44378</v>
      </c>
      <c r="K426">
        <v>2859</v>
      </c>
      <c r="L426">
        <f t="shared" si="109"/>
        <v>0.14232277254495471</v>
      </c>
      <c r="M426">
        <f t="shared" si="110"/>
        <v>0.59615870609047261</v>
      </c>
    </row>
    <row r="427" spans="1:13" x14ac:dyDescent="0.25">
      <c r="B427" s="1"/>
      <c r="H427" s="2" t="s">
        <v>60</v>
      </c>
      <c r="I427" s="2" t="s">
        <v>61</v>
      </c>
      <c r="J427" s="2" t="s">
        <v>6</v>
      </c>
      <c r="K427" s="2" t="s">
        <v>58</v>
      </c>
      <c r="L427" s="2" t="s">
        <v>62</v>
      </c>
      <c r="M427" s="2" t="s">
        <v>65</v>
      </c>
    </row>
    <row r="428" spans="1:13" x14ac:dyDescent="0.25">
      <c r="B428" s="1"/>
      <c r="G428" s="2" t="s">
        <v>66</v>
      </c>
      <c r="H428" s="3">
        <f>AVERAGE(H404:H426)</f>
        <v>7.7939092375851865E-2</v>
      </c>
      <c r="I428">
        <f t="shared" ref="I428:M428" si="111">AVERAGE(I404:I426)</f>
        <v>1514.3826086956524</v>
      </c>
      <c r="J428">
        <f t="shared" si="111"/>
        <v>14696.034782608695</v>
      </c>
      <c r="K428">
        <f t="shared" si="111"/>
        <v>809.26956521739135</v>
      </c>
      <c r="L428" s="2">
        <f t="shared" si="111"/>
        <v>0.14019829024488423</v>
      </c>
      <c r="M428">
        <f t="shared" si="111"/>
        <v>0.16638308043248223</v>
      </c>
    </row>
    <row r="429" spans="1:13" x14ac:dyDescent="0.25">
      <c r="B429" s="1"/>
      <c r="G429" s="2" t="s">
        <v>67</v>
      </c>
      <c r="H429">
        <f>MEDIAN(H404:H426)</f>
        <v>6.6590954797648191E-2</v>
      </c>
      <c r="I429">
        <f t="shared" ref="I429:M429" si="112">MEDIAN(I404:I426)</f>
        <v>1148.3</v>
      </c>
      <c r="J429">
        <f t="shared" si="112"/>
        <v>10644.5</v>
      </c>
      <c r="K429">
        <f t="shared" si="112"/>
        <v>629</v>
      </c>
      <c r="L429">
        <f t="shared" si="112"/>
        <v>0.12915971655369035</v>
      </c>
      <c r="M429">
        <f t="shared" si="112"/>
        <v>0.11176232766979434</v>
      </c>
    </row>
    <row r="430" spans="1:13" x14ac:dyDescent="0.25">
      <c r="B430" s="1"/>
      <c r="G430" s="2" t="s">
        <v>68</v>
      </c>
      <c r="H430">
        <f>STDEV(H404:H426)</f>
        <v>3.8767356727775898E-2</v>
      </c>
      <c r="I430">
        <f t="shared" ref="I430:M430" si="113">STDEV(I404:I426)</f>
        <v>1357.298039439243</v>
      </c>
      <c r="J430">
        <f t="shared" si="113"/>
        <v>13432.656469677604</v>
      </c>
      <c r="K430">
        <f t="shared" si="113"/>
        <v>661.5904964105149</v>
      </c>
      <c r="L430">
        <f t="shared" si="113"/>
        <v>5.9563387294393373E-2</v>
      </c>
      <c r="M430">
        <f t="shared" si="113"/>
        <v>0.35068020320981208</v>
      </c>
    </row>
    <row r="431" spans="1:13" x14ac:dyDescent="0.25">
      <c r="B431" s="1"/>
      <c r="G431" s="2" t="s">
        <v>69</v>
      </c>
      <c r="H431">
        <f>MAX(H404:H426)</f>
        <v>0.14433711614112413</v>
      </c>
      <c r="I431">
        <f t="shared" ref="I431:M431" si="114">MAX(I404:I426)</f>
        <v>6316</v>
      </c>
      <c r="J431">
        <f t="shared" si="114"/>
        <v>44378</v>
      </c>
      <c r="K431">
        <f t="shared" si="114"/>
        <v>2859</v>
      </c>
      <c r="L431">
        <f t="shared" si="114"/>
        <v>0.23609585418446638</v>
      </c>
      <c r="M431">
        <f t="shared" si="114"/>
        <v>1.3443223443223444</v>
      </c>
    </row>
    <row r="432" spans="1:13" x14ac:dyDescent="0.25">
      <c r="B432" s="1"/>
      <c r="G432" s="2" t="s">
        <v>70</v>
      </c>
      <c r="H432">
        <f>MIN(H404:H426)</f>
        <v>7.4273539681600281E-3</v>
      </c>
      <c r="I432">
        <f t="shared" ref="I432:M432" si="115">MIN(I404:I426)</f>
        <v>462.5</v>
      </c>
      <c r="J432">
        <f t="shared" si="115"/>
        <v>2322.8000000000002</v>
      </c>
      <c r="K432">
        <f t="shared" si="115"/>
        <v>130.4</v>
      </c>
      <c r="L432">
        <f t="shared" si="115"/>
        <v>4.146667476760435E-2</v>
      </c>
      <c r="M432">
        <f t="shared" si="115"/>
        <v>-0.28062500000000001</v>
      </c>
    </row>
    <row r="433" spans="2:13" x14ac:dyDescent="0.25">
      <c r="B433" s="1"/>
      <c r="G433" s="2" t="s">
        <v>71</v>
      </c>
      <c r="H433" s="3">
        <f t="shared" ref="H433:M433" si="116">H430/H428</f>
        <v>0.49740580171019955</v>
      </c>
      <c r="I433">
        <f t="shared" si="116"/>
        <v>0.89627154435449619</v>
      </c>
      <c r="J433">
        <f t="shared" si="116"/>
        <v>0.91403270803181724</v>
      </c>
      <c r="K433">
        <f t="shared" si="116"/>
        <v>0.81751560276802715</v>
      </c>
      <c r="L433" s="2">
        <f t="shared" si="116"/>
        <v>0.42485102486167314</v>
      </c>
      <c r="M433">
        <f t="shared" si="116"/>
        <v>2.1076674521128189</v>
      </c>
    </row>
    <row r="434" spans="2:13" x14ac:dyDescent="0.25">
      <c r="B434" s="1"/>
      <c r="G434" s="2" t="s">
        <v>72</v>
      </c>
      <c r="I434">
        <f>I426*(1+M429)</f>
        <v>7021.8908615624214</v>
      </c>
    </row>
    <row r="435" spans="2:13" x14ac:dyDescent="0.25">
      <c r="B435" s="1"/>
      <c r="G435" s="2" t="s">
        <v>73</v>
      </c>
      <c r="I435" s="2">
        <f>I430/I434</f>
        <v>0.1932952343177311</v>
      </c>
    </row>
    <row r="436" spans="2:13" x14ac:dyDescent="0.25">
      <c r="B436" s="1"/>
    </row>
    <row r="437" spans="2:13" x14ac:dyDescent="0.25">
      <c r="B437" s="1"/>
    </row>
    <row r="438" spans="2:13" x14ac:dyDescent="0.25">
      <c r="B438" s="1"/>
    </row>
    <row r="439" spans="2:13" x14ac:dyDescent="0.25">
      <c r="B439" s="1"/>
    </row>
    <row r="440" spans="2:13" x14ac:dyDescent="0.25">
      <c r="B440" s="1"/>
    </row>
    <row r="441" spans="2:13" x14ac:dyDescent="0.25">
      <c r="B441" s="1"/>
    </row>
    <row r="442" spans="2:13" x14ac:dyDescent="0.25">
      <c r="B442" s="1"/>
    </row>
    <row r="443" spans="2:13" x14ac:dyDescent="0.25">
      <c r="B443" s="1"/>
    </row>
    <row r="444" spans="2:13" x14ac:dyDescent="0.25">
      <c r="B444" s="1"/>
    </row>
    <row r="445" spans="2:13" x14ac:dyDescent="0.25">
      <c r="B445" s="1"/>
    </row>
    <row r="446" spans="2:13" x14ac:dyDescent="0.25">
      <c r="B446" s="1"/>
    </row>
    <row r="447" spans="2:13" x14ac:dyDescent="0.25">
      <c r="B447" s="1"/>
    </row>
    <row r="448" spans="2:13" x14ac:dyDescent="0.25">
      <c r="B448" s="1"/>
    </row>
    <row r="449" spans="1:12" x14ac:dyDescent="0.25">
      <c r="B449" s="1"/>
      <c r="G449" s="2" t="s">
        <v>86</v>
      </c>
    </row>
    <row r="450" spans="1:12" x14ac:dyDescent="0.25">
      <c r="A450" t="s">
        <v>55</v>
      </c>
      <c r="B450" s="1">
        <v>34972</v>
      </c>
      <c r="C450">
        <v>1995</v>
      </c>
      <c r="D450" t="s">
        <v>56</v>
      </c>
      <c r="E450" t="s">
        <v>12</v>
      </c>
      <c r="F450" t="s">
        <v>17</v>
      </c>
      <c r="G450" t="s">
        <v>57</v>
      </c>
      <c r="H450">
        <f t="shared" ref="H450:H472" si="117">K450/J450</f>
        <v>0.1191076104370902</v>
      </c>
      <c r="I450">
        <v>228.49799999999999</v>
      </c>
      <c r="J450">
        <v>1133.4960000000001</v>
      </c>
      <c r="K450">
        <v>135.00800000000001</v>
      </c>
      <c r="L450">
        <f t="shared" ref="L450:L472" si="118">I450/J450</f>
        <v>0.20158694869677526</v>
      </c>
    </row>
    <row r="451" spans="1:12" x14ac:dyDescent="0.25">
      <c r="A451" t="s">
        <v>55</v>
      </c>
      <c r="B451" s="1">
        <v>35338</v>
      </c>
      <c r="C451">
        <v>1996</v>
      </c>
      <c r="D451" t="s">
        <v>56</v>
      </c>
      <c r="E451" t="s">
        <v>12</v>
      </c>
      <c r="F451" t="s">
        <v>17</v>
      </c>
      <c r="G451" t="s">
        <v>57</v>
      </c>
      <c r="H451">
        <f t="shared" si="117"/>
        <v>0.12685703747392449</v>
      </c>
      <c r="I451">
        <v>241.517</v>
      </c>
      <c r="J451">
        <v>1149.546</v>
      </c>
      <c r="K451">
        <v>145.828</v>
      </c>
      <c r="L451">
        <f t="shared" si="118"/>
        <v>0.21009772553686409</v>
      </c>
    </row>
    <row r="452" spans="1:12" x14ac:dyDescent="0.25">
      <c r="A452" t="s">
        <v>55</v>
      </c>
      <c r="B452" s="1">
        <v>35703</v>
      </c>
      <c r="C452">
        <v>1997</v>
      </c>
      <c r="D452" t="s">
        <v>56</v>
      </c>
      <c r="E452" t="s">
        <v>12</v>
      </c>
      <c r="F452" t="s">
        <v>17</v>
      </c>
      <c r="G452" t="s">
        <v>57</v>
      </c>
      <c r="H452">
        <f t="shared" si="117"/>
        <v>0.1150728730429473</v>
      </c>
      <c r="I452">
        <v>224.96299999999999</v>
      </c>
      <c r="J452">
        <v>1205.384</v>
      </c>
      <c r="K452">
        <v>138.70699999999999</v>
      </c>
      <c r="L452">
        <f t="shared" si="118"/>
        <v>0.18663181193710884</v>
      </c>
    </row>
    <row r="453" spans="1:12" x14ac:dyDescent="0.25">
      <c r="A453" t="s">
        <v>55</v>
      </c>
      <c r="B453" s="1">
        <v>36068</v>
      </c>
      <c r="C453">
        <v>1998</v>
      </c>
      <c r="D453" t="s">
        <v>56</v>
      </c>
      <c r="E453" t="s">
        <v>12</v>
      </c>
      <c r="F453" t="s">
        <v>17</v>
      </c>
      <c r="G453" t="s">
        <v>57</v>
      </c>
      <c r="H453">
        <f t="shared" si="117"/>
        <v>0.11216313246463872</v>
      </c>
      <c r="I453">
        <v>220.82599999999999</v>
      </c>
      <c r="J453">
        <v>1254.8330000000001</v>
      </c>
      <c r="K453">
        <v>140.74600000000001</v>
      </c>
      <c r="L453">
        <f t="shared" si="118"/>
        <v>0.17598038942233746</v>
      </c>
    </row>
    <row r="454" spans="1:12" x14ac:dyDescent="0.25">
      <c r="A454" t="s">
        <v>55</v>
      </c>
      <c r="B454" s="1">
        <v>36433</v>
      </c>
      <c r="C454">
        <v>1999</v>
      </c>
      <c r="D454" t="s">
        <v>56</v>
      </c>
      <c r="E454" t="s">
        <v>12</v>
      </c>
      <c r="F454" t="s">
        <v>17</v>
      </c>
      <c r="G454" t="s">
        <v>57</v>
      </c>
      <c r="H454">
        <f t="shared" si="117"/>
        <v>0.10139639229228496</v>
      </c>
      <c r="I454">
        <v>226.26499999999999</v>
      </c>
      <c r="J454">
        <v>1339.0219999999999</v>
      </c>
      <c r="K454">
        <v>135.77199999999999</v>
      </c>
      <c r="L454">
        <f t="shared" si="118"/>
        <v>0.16897780618989083</v>
      </c>
    </row>
    <row r="455" spans="1:12" x14ac:dyDescent="0.25">
      <c r="A455" t="s">
        <v>55</v>
      </c>
      <c r="B455" s="1">
        <v>36799</v>
      </c>
      <c r="C455">
        <v>2000</v>
      </c>
      <c r="D455" t="s">
        <v>56</v>
      </c>
      <c r="E455" t="s">
        <v>12</v>
      </c>
      <c r="F455" t="s">
        <v>17</v>
      </c>
      <c r="G455" t="s">
        <v>57</v>
      </c>
      <c r="H455">
        <f t="shared" si="117"/>
        <v>8.7971373587899152E-2</v>
      </c>
      <c r="I455">
        <v>236.52</v>
      </c>
      <c r="J455">
        <v>1633.7360000000001</v>
      </c>
      <c r="K455">
        <v>143.72200000000001</v>
      </c>
      <c r="L455">
        <f t="shared" si="118"/>
        <v>0.14477247241904445</v>
      </c>
    </row>
    <row r="456" spans="1:12" x14ac:dyDescent="0.25">
      <c r="A456" t="s">
        <v>55</v>
      </c>
      <c r="B456" s="1">
        <v>37164</v>
      </c>
      <c r="C456">
        <v>2001</v>
      </c>
      <c r="D456" t="s">
        <v>56</v>
      </c>
      <c r="E456" t="s">
        <v>12</v>
      </c>
      <c r="F456" t="s">
        <v>17</v>
      </c>
      <c r="G456" t="s">
        <v>57</v>
      </c>
      <c r="H456">
        <f t="shared" si="117"/>
        <v>6.8249702902705822E-2</v>
      </c>
      <c r="I456">
        <v>242.45</v>
      </c>
      <c r="J456">
        <v>2068.346</v>
      </c>
      <c r="K456">
        <v>141.16399999999999</v>
      </c>
      <c r="L456">
        <f t="shared" si="118"/>
        <v>0.11721926602222259</v>
      </c>
    </row>
    <row r="457" spans="1:12" x14ac:dyDescent="0.25">
      <c r="A457" t="s">
        <v>55</v>
      </c>
      <c r="B457" s="1">
        <v>37529</v>
      </c>
      <c r="C457">
        <v>2002</v>
      </c>
      <c r="D457" t="s">
        <v>56</v>
      </c>
      <c r="E457" t="s">
        <v>12</v>
      </c>
      <c r="F457" t="s">
        <v>17</v>
      </c>
      <c r="G457" t="s">
        <v>57</v>
      </c>
      <c r="H457">
        <f t="shared" si="117"/>
        <v>9.6149779187659393E-2</v>
      </c>
      <c r="I457">
        <v>243.99199999999999</v>
      </c>
      <c r="J457">
        <v>1607.7</v>
      </c>
      <c r="K457">
        <v>154.58000000000001</v>
      </c>
      <c r="L457">
        <f t="shared" si="118"/>
        <v>0.15176463270510665</v>
      </c>
    </row>
    <row r="458" spans="1:12" x14ac:dyDescent="0.25">
      <c r="A458" t="s">
        <v>55</v>
      </c>
      <c r="B458" s="1">
        <v>37894</v>
      </c>
      <c r="C458">
        <v>2003</v>
      </c>
      <c r="D458" t="s">
        <v>56</v>
      </c>
      <c r="E458" t="s">
        <v>12</v>
      </c>
      <c r="F458" t="s">
        <v>17</v>
      </c>
      <c r="G458" t="s">
        <v>57</v>
      </c>
      <c r="H458">
        <f t="shared" si="117"/>
        <v>8.7289365381998787E-2</v>
      </c>
      <c r="I458">
        <v>243.32400000000001</v>
      </c>
      <c r="J458">
        <v>1756.537</v>
      </c>
      <c r="K458">
        <v>153.327</v>
      </c>
      <c r="L458">
        <f t="shared" si="118"/>
        <v>0.13852483608372612</v>
      </c>
    </row>
    <row r="459" spans="1:12" x14ac:dyDescent="0.25">
      <c r="A459" t="s">
        <v>55</v>
      </c>
      <c r="B459" s="1">
        <v>38260</v>
      </c>
      <c r="C459">
        <v>2004</v>
      </c>
      <c r="D459" t="s">
        <v>56</v>
      </c>
      <c r="E459" t="s">
        <v>12</v>
      </c>
      <c r="F459" t="s">
        <v>17</v>
      </c>
      <c r="G459" t="s">
        <v>57</v>
      </c>
      <c r="H459">
        <f t="shared" si="117"/>
        <v>8.9951170374225856E-2</v>
      </c>
      <c r="I459">
        <v>242.99600000000001</v>
      </c>
      <c r="J459">
        <v>1782.934</v>
      </c>
      <c r="K459">
        <v>160.37700000000001</v>
      </c>
      <c r="L459">
        <f t="shared" si="118"/>
        <v>0.13628995801302798</v>
      </c>
    </row>
    <row r="460" spans="1:12" x14ac:dyDescent="0.25">
      <c r="A460" t="s">
        <v>55</v>
      </c>
      <c r="B460" s="1">
        <v>38625</v>
      </c>
      <c r="C460">
        <v>2005</v>
      </c>
      <c r="D460" t="s">
        <v>56</v>
      </c>
      <c r="E460" t="s">
        <v>12</v>
      </c>
      <c r="F460" t="s">
        <v>17</v>
      </c>
      <c r="G460" t="s">
        <v>57</v>
      </c>
      <c r="H460">
        <f t="shared" si="117"/>
        <v>8.5413623817263667E-2</v>
      </c>
      <c r="I460">
        <v>243.69800000000001</v>
      </c>
      <c r="J460">
        <v>1808.201</v>
      </c>
      <c r="K460">
        <v>154.44499999999999</v>
      </c>
      <c r="L460">
        <f t="shared" si="118"/>
        <v>0.13477373367230744</v>
      </c>
    </row>
    <row r="461" spans="1:12" x14ac:dyDescent="0.25">
      <c r="A461" t="s">
        <v>55</v>
      </c>
      <c r="B461" s="1">
        <v>38990</v>
      </c>
      <c r="C461">
        <v>2006</v>
      </c>
      <c r="D461" t="s">
        <v>56</v>
      </c>
      <c r="E461" t="s">
        <v>12</v>
      </c>
      <c r="F461" t="s">
        <v>17</v>
      </c>
      <c r="G461" t="s">
        <v>57</v>
      </c>
      <c r="H461">
        <f t="shared" si="117"/>
        <v>7.3465165094127746E-2</v>
      </c>
      <c r="I461">
        <v>231.727</v>
      </c>
      <c r="J461">
        <v>2003.7660000000001</v>
      </c>
      <c r="K461">
        <v>147.20699999999999</v>
      </c>
      <c r="L461">
        <f t="shared" si="118"/>
        <v>0.11564573907332493</v>
      </c>
    </row>
    <row r="462" spans="1:12" x14ac:dyDescent="0.25">
      <c r="A462" t="s">
        <v>55</v>
      </c>
      <c r="B462" s="1">
        <v>39355</v>
      </c>
      <c r="C462">
        <v>2007</v>
      </c>
      <c r="D462" t="s">
        <v>56</v>
      </c>
      <c r="E462" t="s">
        <v>12</v>
      </c>
      <c r="F462" t="s">
        <v>17</v>
      </c>
      <c r="G462" t="s">
        <v>57</v>
      </c>
      <c r="H462">
        <f t="shared" si="117"/>
        <v>6.2755016809972461E-2</v>
      </c>
      <c r="I462">
        <v>247.57900000000001</v>
      </c>
      <c r="J462">
        <v>1957.4690000000001</v>
      </c>
      <c r="K462">
        <v>122.84099999999999</v>
      </c>
      <c r="L462">
        <f t="shared" si="118"/>
        <v>0.12647914219842052</v>
      </c>
    </row>
    <row r="463" spans="1:12" x14ac:dyDescent="0.25">
      <c r="A463" t="s">
        <v>55</v>
      </c>
      <c r="B463" s="1">
        <v>39721</v>
      </c>
      <c r="C463">
        <v>2008</v>
      </c>
      <c r="D463" t="s">
        <v>56</v>
      </c>
      <c r="E463" t="s">
        <v>12</v>
      </c>
      <c r="F463" t="s">
        <v>17</v>
      </c>
      <c r="G463" t="s">
        <v>57</v>
      </c>
      <c r="H463">
        <f t="shared" si="117"/>
        <v>7.1107163757027775E-2</v>
      </c>
      <c r="I463">
        <v>255.03700000000001</v>
      </c>
      <c r="J463">
        <v>2171.9189999999999</v>
      </c>
      <c r="K463">
        <v>154.43899999999999</v>
      </c>
      <c r="L463">
        <f t="shared" si="118"/>
        <v>0.11742472900692891</v>
      </c>
    </row>
    <row r="464" spans="1:12" x14ac:dyDescent="0.25">
      <c r="A464" t="s">
        <v>55</v>
      </c>
      <c r="B464" s="1">
        <v>40086</v>
      </c>
      <c r="C464">
        <v>2009</v>
      </c>
      <c r="D464" t="s">
        <v>56</v>
      </c>
      <c r="E464" t="s">
        <v>12</v>
      </c>
      <c r="F464" t="s">
        <v>17</v>
      </c>
      <c r="G464" t="s">
        <v>57</v>
      </c>
      <c r="H464">
        <f t="shared" si="117"/>
        <v>7.0409561182225813E-2</v>
      </c>
      <c r="I464">
        <v>266.38299999999998</v>
      </c>
      <c r="J464">
        <v>2250.433</v>
      </c>
      <c r="K464">
        <v>158.452</v>
      </c>
      <c r="L464">
        <f t="shared" si="118"/>
        <v>0.11836966486005136</v>
      </c>
    </row>
    <row r="465" spans="1:12" x14ac:dyDescent="0.25">
      <c r="A465" t="s">
        <v>55</v>
      </c>
      <c r="B465" s="1">
        <v>40451</v>
      </c>
      <c r="C465">
        <v>2010</v>
      </c>
      <c r="D465" t="s">
        <v>56</v>
      </c>
      <c r="E465" t="s">
        <v>12</v>
      </c>
      <c r="F465" t="s">
        <v>17</v>
      </c>
      <c r="G465" t="s">
        <v>57</v>
      </c>
      <c r="H465">
        <f t="shared" si="117"/>
        <v>8.8538587816387099E-2</v>
      </c>
      <c r="I465">
        <v>249.72499999999999</v>
      </c>
      <c r="J465">
        <v>2018.1369999999999</v>
      </c>
      <c r="K465">
        <v>178.68299999999999</v>
      </c>
      <c r="L465">
        <f t="shared" si="118"/>
        <v>0.12374036054043903</v>
      </c>
    </row>
    <row r="466" spans="1:12" x14ac:dyDescent="0.25">
      <c r="A466" t="s">
        <v>55</v>
      </c>
      <c r="B466" s="1">
        <v>40816</v>
      </c>
      <c r="C466">
        <v>2011</v>
      </c>
      <c r="D466" t="s">
        <v>56</v>
      </c>
      <c r="E466" t="s">
        <v>12</v>
      </c>
      <c r="F466" t="s">
        <v>17</v>
      </c>
      <c r="G466" t="s">
        <v>57</v>
      </c>
      <c r="H466" t="e">
        <f t="shared" si="117"/>
        <v>#DIV/0!</v>
      </c>
      <c r="I466">
        <v>-2.42</v>
      </c>
      <c r="J466">
        <v>0</v>
      </c>
      <c r="K466">
        <v>30.337</v>
      </c>
      <c r="L466" t="e">
        <f t="shared" si="118"/>
        <v>#DIV/0!</v>
      </c>
    </row>
    <row r="467" spans="1:12" x14ac:dyDescent="0.25">
      <c r="A467" t="s">
        <v>55</v>
      </c>
      <c r="B467" s="1">
        <v>41182</v>
      </c>
      <c r="C467">
        <v>2012</v>
      </c>
      <c r="D467" t="s">
        <v>56</v>
      </c>
      <c r="E467" t="s">
        <v>12</v>
      </c>
      <c r="F467" t="s">
        <v>17</v>
      </c>
      <c r="G467" t="s">
        <v>57</v>
      </c>
      <c r="H467" t="e">
        <f t="shared" si="117"/>
        <v>#DIV/0!</v>
      </c>
      <c r="I467">
        <v>-2.0070000000000001</v>
      </c>
      <c r="J467">
        <v>0</v>
      </c>
      <c r="K467">
        <v>29.567</v>
      </c>
      <c r="L467" t="e">
        <f t="shared" si="118"/>
        <v>#DIV/0!</v>
      </c>
    </row>
    <row r="468" spans="1:12" x14ac:dyDescent="0.25">
      <c r="A468" t="s">
        <v>55</v>
      </c>
      <c r="B468" s="1">
        <v>41547</v>
      </c>
      <c r="C468">
        <v>2013</v>
      </c>
      <c r="D468" t="s">
        <v>56</v>
      </c>
      <c r="E468" t="s">
        <v>12</v>
      </c>
      <c r="F468" t="s">
        <v>17</v>
      </c>
      <c r="G468" t="s">
        <v>57</v>
      </c>
      <c r="H468" t="e">
        <f t="shared" si="117"/>
        <v>#DIV/0!</v>
      </c>
      <c r="I468">
        <v>-2.1</v>
      </c>
      <c r="J468">
        <v>0</v>
      </c>
      <c r="K468">
        <v>41.451999999999998</v>
      </c>
      <c r="L468" t="e">
        <f t="shared" si="118"/>
        <v>#DIV/0!</v>
      </c>
    </row>
    <row r="469" spans="1:12" x14ac:dyDescent="0.25">
      <c r="A469" t="s">
        <v>55</v>
      </c>
      <c r="B469" s="1">
        <v>41912</v>
      </c>
      <c r="C469">
        <v>2014</v>
      </c>
      <c r="D469" t="s">
        <v>56</v>
      </c>
      <c r="E469" t="s">
        <v>12</v>
      </c>
      <c r="F469" t="s">
        <v>17</v>
      </c>
      <c r="G469" t="s">
        <v>57</v>
      </c>
      <c r="H469" t="e">
        <f t="shared" si="117"/>
        <v>#DIV/0!</v>
      </c>
      <c r="I469">
        <v>-2.524</v>
      </c>
      <c r="J469">
        <v>0</v>
      </c>
      <c r="K469">
        <v>40.991999999999997</v>
      </c>
      <c r="L469" t="e">
        <f t="shared" si="118"/>
        <v>#DIV/0!</v>
      </c>
    </row>
    <row r="470" spans="1:12" x14ac:dyDescent="0.25">
      <c r="A470" t="s">
        <v>55</v>
      </c>
      <c r="B470" s="1">
        <v>42277</v>
      </c>
      <c r="C470">
        <v>2015</v>
      </c>
      <c r="D470" t="s">
        <v>56</v>
      </c>
      <c r="E470" t="s">
        <v>12</v>
      </c>
      <c r="F470" t="s">
        <v>17</v>
      </c>
      <c r="G470" t="s">
        <v>57</v>
      </c>
      <c r="H470" t="e">
        <f t="shared" si="117"/>
        <v>#DIV/0!</v>
      </c>
      <c r="I470">
        <v>-2.1280000000000001</v>
      </c>
      <c r="J470">
        <v>0</v>
      </c>
      <c r="K470">
        <v>47.146999999999998</v>
      </c>
      <c r="L470" t="e">
        <f t="shared" si="118"/>
        <v>#DIV/0!</v>
      </c>
    </row>
    <row r="471" spans="1:12" x14ac:dyDescent="0.25">
      <c r="A471" t="s">
        <v>55</v>
      </c>
      <c r="B471" s="1">
        <v>42643</v>
      </c>
      <c r="C471">
        <v>2016</v>
      </c>
      <c r="D471" t="s">
        <v>56</v>
      </c>
      <c r="E471" t="s">
        <v>12</v>
      </c>
      <c r="F471" t="s">
        <v>17</v>
      </c>
      <c r="G471" t="s">
        <v>57</v>
      </c>
      <c r="H471" t="e">
        <f t="shared" si="117"/>
        <v>#DIV/0!</v>
      </c>
      <c r="I471">
        <v>-2.0910000000000002</v>
      </c>
      <c r="J471">
        <v>0</v>
      </c>
      <c r="K471">
        <v>66.498999999999995</v>
      </c>
      <c r="L471" t="e">
        <f t="shared" si="118"/>
        <v>#DIV/0!</v>
      </c>
    </row>
    <row r="472" spans="1:12" x14ac:dyDescent="0.25">
      <c r="A472" t="s">
        <v>55</v>
      </c>
      <c r="B472" s="1">
        <v>43008</v>
      </c>
      <c r="C472">
        <v>2017</v>
      </c>
      <c r="D472" t="s">
        <v>56</v>
      </c>
      <c r="E472" t="s">
        <v>12</v>
      </c>
      <c r="F472" t="s">
        <v>17</v>
      </c>
      <c r="G472" t="s">
        <v>57</v>
      </c>
      <c r="H472" t="e">
        <f t="shared" si="117"/>
        <v>#DIV/0!</v>
      </c>
      <c r="I472">
        <v>-2.125</v>
      </c>
      <c r="J472">
        <v>0</v>
      </c>
      <c r="K472">
        <v>57.408000000000001</v>
      </c>
      <c r="L472" t="e">
        <f t="shared" si="118"/>
        <v>#DIV/0!</v>
      </c>
    </row>
    <row r="473" spans="1:12" x14ac:dyDescent="0.25">
      <c r="B473" s="1"/>
    </row>
    <row r="474" spans="1:12" x14ac:dyDescent="0.25">
      <c r="B474" s="1"/>
    </row>
    <row r="475" spans="1:12" x14ac:dyDescent="0.25">
      <c r="B475" s="1"/>
    </row>
    <row r="476" spans="1:12" x14ac:dyDescent="0.25">
      <c r="B476" s="1"/>
    </row>
    <row r="477" spans="1:12" x14ac:dyDescent="0.25">
      <c r="B477" s="1"/>
    </row>
    <row r="478" spans="1:12" x14ac:dyDescent="0.25">
      <c r="B478" s="1"/>
    </row>
    <row r="479" spans="1:12" x14ac:dyDescent="0.25">
      <c r="B479" s="1"/>
    </row>
    <row r="480" spans="1:12" x14ac:dyDescent="0.25">
      <c r="B480" s="1"/>
    </row>
    <row r="481" spans="2:2" x14ac:dyDescent="0.25">
      <c r="B481" s="1"/>
    </row>
    <row r="482" spans="2:2" x14ac:dyDescent="0.25">
      <c r="B482" s="1"/>
    </row>
    <row r="483" spans="2:2" x14ac:dyDescent="0.25">
      <c r="B483" s="1"/>
    </row>
    <row r="484" spans="2:2" x14ac:dyDescent="0.25">
      <c r="B484" s="1"/>
    </row>
    <row r="485" spans="2:2" x14ac:dyDescent="0.25">
      <c r="B485" s="1"/>
    </row>
    <row r="486" spans="2:2" x14ac:dyDescent="0.25">
      <c r="B486" s="1"/>
    </row>
    <row r="487" spans="2:2" x14ac:dyDescent="0.25">
      <c r="B487" s="1"/>
    </row>
    <row r="488" spans="2:2" x14ac:dyDescent="0.25">
      <c r="B488" s="1"/>
    </row>
    <row r="489" spans="2:2" x14ac:dyDescent="0.25">
      <c r="B489" s="1"/>
    </row>
    <row r="490" spans="2:2" x14ac:dyDescent="0.25">
      <c r="B490" s="1"/>
    </row>
    <row r="491" spans="2:2" x14ac:dyDescent="0.25">
      <c r="B491" s="1"/>
    </row>
    <row r="492" spans="2:2" x14ac:dyDescent="0.25">
      <c r="B492" s="1"/>
    </row>
    <row r="493" spans="2:2" x14ac:dyDescent="0.25">
      <c r="B493" s="1"/>
    </row>
    <row r="494" spans="2:2" x14ac:dyDescent="0.25">
      <c r="B494" s="1"/>
    </row>
    <row r="495" spans="2:2" x14ac:dyDescent="0.25">
      <c r="B495" s="1"/>
    </row>
    <row r="496" spans="2:2" x14ac:dyDescent="0.25">
      <c r="B496" s="1"/>
    </row>
    <row r="497" spans="2:2" x14ac:dyDescent="0.25">
      <c r="B497" s="1"/>
    </row>
    <row r="498" spans="2:2" x14ac:dyDescent="0.25">
      <c r="B498" s="1"/>
    </row>
    <row r="499" spans="2:2" x14ac:dyDescent="0.25">
      <c r="B499" s="1"/>
    </row>
    <row r="500" spans="2:2" x14ac:dyDescent="0.25">
      <c r="B500" s="1"/>
    </row>
    <row r="501" spans="2:2" x14ac:dyDescent="0.25">
      <c r="B501" s="1"/>
    </row>
    <row r="502" spans="2:2" x14ac:dyDescent="0.25">
      <c r="B502" s="1"/>
    </row>
    <row r="503" spans="2:2" x14ac:dyDescent="0.25">
      <c r="B503" s="1"/>
    </row>
    <row r="504" spans="2:2" x14ac:dyDescent="0.25">
      <c r="B504" s="1"/>
    </row>
    <row r="505" spans="2:2" x14ac:dyDescent="0.25">
      <c r="B505" s="1"/>
    </row>
    <row r="506" spans="2:2" x14ac:dyDescent="0.25">
      <c r="B506" s="1"/>
    </row>
    <row r="507" spans="2:2" x14ac:dyDescent="0.25">
      <c r="B507" s="1"/>
    </row>
    <row r="508" spans="2:2" x14ac:dyDescent="0.25">
      <c r="B508" s="1"/>
    </row>
    <row r="509" spans="2:2" x14ac:dyDescent="0.25">
      <c r="B509" s="1"/>
    </row>
    <row r="510" spans="2:2" x14ac:dyDescent="0.25">
      <c r="B510" s="1"/>
    </row>
    <row r="511" spans="2:2" x14ac:dyDescent="0.25">
      <c r="B511" s="1"/>
    </row>
    <row r="512" spans="2:2" x14ac:dyDescent="0.25">
      <c r="B512" s="1"/>
    </row>
    <row r="513" spans="2:2" x14ac:dyDescent="0.25">
      <c r="B513" s="1"/>
    </row>
    <row r="514" spans="2:2" x14ac:dyDescent="0.25">
      <c r="B514" s="1"/>
    </row>
    <row r="515" spans="2:2" x14ac:dyDescent="0.25">
      <c r="B515" s="1"/>
    </row>
    <row r="516" spans="2:2" x14ac:dyDescent="0.25">
      <c r="B516" s="1"/>
    </row>
    <row r="517" spans="2:2" x14ac:dyDescent="0.25">
      <c r="B517" s="1"/>
    </row>
    <row r="518" spans="2:2" x14ac:dyDescent="0.25">
      <c r="B518" s="1"/>
    </row>
    <row r="519" spans="2:2" x14ac:dyDescent="0.25">
      <c r="B519" s="1"/>
    </row>
    <row r="520" spans="2:2" x14ac:dyDescent="0.25">
      <c r="B520" s="1"/>
    </row>
    <row r="521" spans="2:2" x14ac:dyDescent="0.25">
      <c r="B521" s="1"/>
    </row>
    <row r="522" spans="2:2" x14ac:dyDescent="0.25">
      <c r="B522" s="1"/>
    </row>
    <row r="523" spans="2:2" x14ac:dyDescent="0.25">
      <c r="B523" s="1"/>
    </row>
    <row r="524" spans="2:2" x14ac:dyDescent="0.25">
      <c r="B524" s="1"/>
    </row>
    <row r="525" spans="2:2" x14ac:dyDescent="0.25">
      <c r="B525" s="1"/>
    </row>
    <row r="526" spans="2:2" x14ac:dyDescent="0.25">
      <c r="B526" s="1"/>
    </row>
    <row r="527" spans="2:2" x14ac:dyDescent="0.25">
      <c r="B527" s="1"/>
    </row>
    <row r="528" spans="2:2" x14ac:dyDescent="0.25">
      <c r="B528" s="1"/>
    </row>
    <row r="529" spans="2:2" x14ac:dyDescent="0.25">
      <c r="B529" s="1"/>
    </row>
    <row r="530" spans="2:2" x14ac:dyDescent="0.25">
      <c r="B530" s="1"/>
    </row>
    <row r="531" spans="2:2" x14ac:dyDescent="0.25">
      <c r="B531" s="1"/>
    </row>
    <row r="532" spans="2:2" x14ac:dyDescent="0.25">
      <c r="B532" s="1"/>
    </row>
    <row r="533" spans="2:2" x14ac:dyDescent="0.25">
      <c r="B533" s="1"/>
    </row>
    <row r="534" spans="2:2" x14ac:dyDescent="0.25">
      <c r="B534" s="1"/>
    </row>
    <row r="535" spans="2:2" x14ac:dyDescent="0.25">
      <c r="B535" s="1"/>
    </row>
    <row r="536" spans="2:2" x14ac:dyDescent="0.25">
      <c r="B536" s="1"/>
    </row>
    <row r="537" spans="2:2" x14ac:dyDescent="0.25">
      <c r="B537" s="1"/>
    </row>
    <row r="538" spans="2:2" x14ac:dyDescent="0.25">
      <c r="B538" s="1"/>
    </row>
    <row r="539" spans="2:2" x14ac:dyDescent="0.25">
      <c r="B539" s="1"/>
    </row>
    <row r="540" spans="2:2" x14ac:dyDescent="0.25">
      <c r="B540" s="1"/>
    </row>
    <row r="541" spans="2:2" x14ac:dyDescent="0.25">
      <c r="B541" s="1"/>
    </row>
    <row r="542" spans="2:2" x14ac:dyDescent="0.25">
      <c r="B542" s="1"/>
    </row>
    <row r="543" spans="2:2" x14ac:dyDescent="0.25">
      <c r="B543" s="1"/>
    </row>
    <row r="544" spans="2:2" x14ac:dyDescent="0.25">
      <c r="B544" s="1"/>
    </row>
    <row r="545" spans="2:2" x14ac:dyDescent="0.25">
      <c r="B545" s="1"/>
    </row>
    <row r="546" spans="2:2" x14ac:dyDescent="0.25">
      <c r="B546" s="1"/>
    </row>
    <row r="547" spans="2:2" x14ac:dyDescent="0.25">
      <c r="B547" s="1"/>
    </row>
    <row r="548" spans="2:2" x14ac:dyDescent="0.25">
      <c r="B548" s="1"/>
    </row>
    <row r="549" spans="2:2" x14ac:dyDescent="0.25">
      <c r="B549" s="1"/>
    </row>
    <row r="550" spans="2:2" x14ac:dyDescent="0.25">
      <c r="B550" s="1"/>
    </row>
    <row r="551" spans="2:2" x14ac:dyDescent="0.25">
      <c r="B551" s="1"/>
    </row>
    <row r="552" spans="2:2" x14ac:dyDescent="0.25">
      <c r="B552" s="1"/>
    </row>
    <row r="553" spans="2:2" x14ac:dyDescent="0.25">
      <c r="B553" s="1"/>
    </row>
    <row r="554" spans="2:2" x14ac:dyDescent="0.25">
      <c r="B554" s="1"/>
    </row>
    <row r="555" spans="2:2" x14ac:dyDescent="0.25">
      <c r="B555" s="1"/>
    </row>
    <row r="556" spans="2:2" x14ac:dyDescent="0.25">
      <c r="B556" s="1"/>
    </row>
    <row r="557" spans="2:2" x14ac:dyDescent="0.25">
      <c r="B557" s="1"/>
    </row>
    <row r="558" spans="2:2" x14ac:dyDescent="0.25">
      <c r="B558" s="1"/>
    </row>
    <row r="559" spans="2:2" x14ac:dyDescent="0.25">
      <c r="B559" s="1"/>
    </row>
    <row r="560" spans="2:2" x14ac:dyDescent="0.25">
      <c r="B560" s="1"/>
    </row>
    <row r="561" spans="2:2" x14ac:dyDescent="0.25">
      <c r="B561" s="1"/>
    </row>
    <row r="562" spans="2:2" x14ac:dyDescent="0.25">
      <c r="B562" s="1"/>
    </row>
    <row r="563" spans="2:2" x14ac:dyDescent="0.25">
      <c r="B563" s="1"/>
    </row>
    <row r="564" spans="2:2" x14ac:dyDescent="0.25">
      <c r="B564" s="1"/>
    </row>
    <row r="565" spans="2:2" x14ac:dyDescent="0.25">
      <c r="B565" s="1"/>
    </row>
    <row r="566" spans="2:2" x14ac:dyDescent="0.25">
      <c r="B566" s="1"/>
    </row>
    <row r="567" spans="2:2" x14ac:dyDescent="0.25">
      <c r="B567" s="1"/>
    </row>
    <row r="568" spans="2:2" x14ac:dyDescent="0.25">
      <c r="B568" s="1"/>
    </row>
    <row r="569" spans="2:2" x14ac:dyDescent="0.25">
      <c r="B569" s="1"/>
    </row>
    <row r="570" spans="2:2" x14ac:dyDescent="0.25">
      <c r="B570" s="1"/>
    </row>
    <row r="571" spans="2:2" x14ac:dyDescent="0.25">
      <c r="B571" s="1"/>
    </row>
    <row r="572" spans="2:2" x14ac:dyDescent="0.25">
      <c r="B572" s="1"/>
    </row>
    <row r="573" spans="2:2" x14ac:dyDescent="0.25">
      <c r="B573" s="1"/>
    </row>
    <row r="574" spans="2:2" x14ac:dyDescent="0.25">
      <c r="B574" s="1"/>
    </row>
    <row r="575" spans="2:2" x14ac:dyDescent="0.25">
      <c r="B575" s="1"/>
    </row>
    <row r="576" spans="2:2" x14ac:dyDescent="0.25">
      <c r="B576" s="1"/>
    </row>
    <row r="577" spans="2:2" x14ac:dyDescent="0.25">
      <c r="B577" s="1"/>
    </row>
    <row r="578" spans="2:2" x14ac:dyDescent="0.25">
      <c r="B578" s="1"/>
    </row>
    <row r="579" spans="2:2" x14ac:dyDescent="0.25">
      <c r="B579" s="1"/>
    </row>
    <row r="580" spans="2:2" x14ac:dyDescent="0.25">
      <c r="B580" s="1"/>
    </row>
    <row r="581" spans="2:2" x14ac:dyDescent="0.25">
      <c r="B581" s="1"/>
    </row>
    <row r="582" spans="2:2" x14ac:dyDescent="0.25">
      <c r="B582" s="1"/>
    </row>
    <row r="583" spans="2:2" x14ac:dyDescent="0.25">
      <c r="B583" s="1"/>
    </row>
    <row r="584" spans="2:2" x14ac:dyDescent="0.25">
      <c r="B584" s="1"/>
    </row>
    <row r="585" spans="2:2" x14ac:dyDescent="0.25">
      <c r="B585" s="1"/>
    </row>
    <row r="586" spans="2:2" x14ac:dyDescent="0.25">
      <c r="B586" s="1"/>
    </row>
    <row r="587" spans="2:2" x14ac:dyDescent="0.25">
      <c r="B587" s="1"/>
    </row>
    <row r="588" spans="2:2" x14ac:dyDescent="0.25">
      <c r="B588" s="1"/>
    </row>
    <row r="589" spans="2:2" x14ac:dyDescent="0.25">
      <c r="B589" s="1"/>
    </row>
    <row r="590" spans="2:2" x14ac:dyDescent="0.25">
      <c r="B590" s="1"/>
    </row>
    <row r="591" spans="2:2" x14ac:dyDescent="0.25">
      <c r="B591" s="1"/>
    </row>
    <row r="592" spans="2:2" x14ac:dyDescent="0.25">
      <c r="B592" s="1"/>
    </row>
    <row r="593" spans="2:2" x14ac:dyDescent="0.25">
      <c r="B593" s="1"/>
    </row>
    <row r="594" spans="2:2" x14ac:dyDescent="0.25">
      <c r="B594" s="1"/>
    </row>
    <row r="595" spans="2:2" x14ac:dyDescent="0.25">
      <c r="B595" s="1"/>
    </row>
    <row r="596" spans="2:2" x14ac:dyDescent="0.25">
      <c r="B596" s="1"/>
    </row>
    <row r="597" spans="2:2" x14ac:dyDescent="0.25">
      <c r="B597" s="1"/>
    </row>
    <row r="598" spans="2:2" x14ac:dyDescent="0.25">
      <c r="B598" s="1"/>
    </row>
    <row r="599" spans="2:2" x14ac:dyDescent="0.25">
      <c r="B599" s="1"/>
    </row>
    <row r="600" spans="2:2" x14ac:dyDescent="0.25">
      <c r="B600" s="1"/>
    </row>
    <row r="601" spans="2:2" x14ac:dyDescent="0.25">
      <c r="B601" s="1"/>
    </row>
    <row r="602" spans="2:2" x14ac:dyDescent="0.25">
      <c r="B602" s="1"/>
    </row>
    <row r="603" spans="2:2" x14ac:dyDescent="0.25">
      <c r="B603" s="1"/>
    </row>
    <row r="604" spans="2:2" x14ac:dyDescent="0.25">
      <c r="B604" s="1"/>
    </row>
    <row r="605" spans="2:2" x14ac:dyDescent="0.25">
      <c r="B605" s="1"/>
    </row>
    <row r="606" spans="2:2" x14ac:dyDescent="0.25">
      <c r="B606" s="1"/>
    </row>
    <row r="607" spans="2:2" x14ac:dyDescent="0.25">
      <c r="B607" s="1"/>
    </row>
    <row r="608" spans="2:2" x14ac:dyDescent="0.25">
      <c r="B608" s="1"/>
    </row>
    <row r="609" spans="2:2" x14ac:dyDescent="0.25">
      <c r="B609" s="1"/>
    </row>
    <row r="610" spans="2:2" x14ac:dyDescent="0.25">
      <c r="B610" s="1"/>
    </row>
    <row r="611" spans="2:2" x14ac:dyDescent="0.25">
      <c r="B611" s="1"/>
    </row>
    <row r="612" spans="2:2" x14ac:dyDescent="0.25">
      <c r="B612" s="1"/>
    </row>
    <row r="613" spans="2:2" x14ac:dyDescent="0.25">
      <c r="B613" s="1"/>
    </row>
    <row r="614" spans="2:2" x14ac:dyDescent="0.25">
      <c r="B614" s="1"/>
    </row>
    <row r="615" spans="2:2" x14ac:dyDescent="0.25">
      <c r="B615" s="1"/>
    </row>
    <row r="616" spans="2:2" x14ac:dyDescent="0.25">
      <c r="B616" s="1"/>
    </row>
    <row r="617" spans="2:2" x14ac:dyDescent="0.25">
      <c r="B617" s="1"/>
    </row>
    <row r="618" spans="2:2" x14ac:dyDescent="0.25">
      <c r="B618" s="1"/>
    </row>
    <row r="619" spans="2:2" x14ac:dyDescent="0.25">
      <c r="B619" s="1"/>
    </row>
    <row r="620" spans="2:2" x14ac:dyDescent="0.25">
      <c r="B620" s="1"/>
    </row>
    <row r="621" spans="2:2" x14ac:dyDescent="0.25">
      <c r="B621" s="1"/>
    </row>
    <row r="622" spans="2:2" x14ac:dyDescent="0.25">
      <c r="B622" s="1"/>
    </row>
    <row r="623" spans="2:2" x14ac:dyDescent="0.25">
      <c r="B623" s="1"/>
    </row>
    <row r="624" spans="2:2" x14ac:dyDescent="0.25">
      <c r="B624" s="1"/>
    </row>
    <row r="625" spans="2:2" x14ac:dyDescent="0.25">
      <c r="B625" s="1"/>
    </row>
    <row r="626" spans="2:2" x14ac:dyDescent="0.25">
      <c r="B626" s="1"/>
    </row>
    <row r="627" spans="2:2" x14ac:dyDescent="0.25">
      <c r="B627" s="1"/>
    </row>
    <row r="628" spans="2:2" x14ac:dyDescent="0.25">
      <c r="B628" s="1"/>
    </row>
    <row r="629" spans="2:2" x14ac:dyDescent="0.25">
      <c r="B629" s="1"/>
    </row>
    <row r="630" spans="2:2" x14ac:dyDescent="0.25">
      <c r="B630" s="1"/>
    </row>
    <row r="631" spans="2:2" x14ac:dyDescent="0.25">
      <c r="B631" s="1"/>
    </row>
    <row r="632" spans="2:2" x14ac:dyDescent="0.25">
      <c r="B632" s="1"/>
    </row>
    <row r="633" spans="2:2" x14ac:dyDescent="0.25">
      <c r="B633" s="1"/>
    </row>
    <row r="634" spans="2:2" x14ac:dyDescent="0.25">
      <c r="B634" s="1"/>
    </row>
    <row r="635" spans="2:2" x14ac:dyDescent="0.25">
      <c r="B635" s="1"/>
    </row>
    <row r="636" spans="2:2" x14ac:dyDescent="0.25">
      <c r="B636" s="1"/>
    </row>
    <row r="637" spans="2:2" x14ac:dyDescent="0.25">
      <c r="B637" s="1"/>
    </row>
    <row r="638" spans="2:2" x14ac:dyDescent="0.25">
      <c r="B638" s="1"/>
    </row>
    <row r="639" spans="2:2" x14ac:dyDescent="0.25">
      <c r="B639" s="1"/>
    </row>
    <row r="640" spans="2:2" x14ac:dyDescent="0.25">
      <c r="B640" s="1"/>
    </row>
    <row r="641" spans="2:2" x14ac:dyDescent="0.25">
      <c r="B641" s="1"/>
    </row>
    <row r="642" spans="2:2" x14ac:dyDescent="0.25">
      <c r="B642" s="1"/>
    </row>
    <row r="643" spans="2:2" x14ac:dyDescent="0.25">
      <c r="B643" s="1"/>
    </row>
    <row r="644" spans="2:2" x14ac:dyDescent="0.25">
      <c r="B644" s="1"/>
    </row>
    <row r="645" spans="2:2" x14ac:dyDescent="0.25">
      <c r="B645" s="1"/>
    </row>
    <row r="646" spans="2:2" x14ac:dyDescent="0.25">
      <c r="B646" s="1"/>
    </row>
    <row r="647" spans="2:2" x14ac:dyDescent="0.25">
      <c r="B647" s="1"/>
    </row>
    <row r="648" spans="2:2" x14ac:dyDescent="0.25">
      <c r="B648" s="1"/>
    </row>
    <row r="649" spans="2:2" x14ac:dyDescent="0.25">
      <c r="B649" s="1"/>
    </row>
    <row r="650" spans="2:2" x14ac:dyDescent="0.25">
      <c r="B650" s="1"/>
    </row>
    <row r="651" spans="2:2" x14ac:dyDescent="0.25">
      <c r="B651" s="1"/>
    </row>
    <row r="652" spans="2:2" x14ac:dyDescent="0.25">
      <c r="B652" s="1"/>
    </row>
    <row r="653" spans="2:2" x14ac:dyDescent="0.25">
      <c r="B653" s="1"/>
    </row>
    <row r="654" spans="2:2" x14ac:dyDescent="0.25">
      <c r="B654" s="1"/>
    </row>
    <row r="655" spans="2:2" x14ac:dyDescent="0.25">
      <c r="B655" s="1"/>
    </row>
    <row r="656" spans="2:2" x14ac:dyDescent="0.25">
      <c r="B656" s="1"/>
    </row>
    <row r="657" spans="2:2" x14ac:dyDescent="0.25">
      <c r="B657" s="1"/>
    </row>
    <row r="658" spans="2:2" x14ac:dyDescent="0.25">
      <c r="B658" s="1"/>
    </row>
    <row r="659" spans="2:2" x14ac:dyDescent="0.25">
      <c r="B659" s="1"/>
    </row>
    <row r="660" spans="2:2" x14ac:dyDescent="0.25">
      <c r="B660" s="1"/>
    </row>
    <row r="661" spans="2:2" x14ac:dyDescent="0.25">
      <c r="B661" s="1"/>
    </row>
    <row r="662" spans="2:2" x14ac:dyDescent="0.25">
      <c r="B662" s="1"/>
    </row>
    <row r="663" spans="2:2" x14ac:dyDescent="0.25">
      <c r="B663" s="1"/>
    </row>
    <row r="664" spans="2:2" x14ac:dyDescent="0.25">
      <c r="B664" s="1"/>
    </row>
    <row r="665" spans="2:2" x14ac:dyDescent="0.25">
      <c r="B665" s="1"/>
    </row>
    <row r="666" spans="2:2" x14ac:dyDescent="0.25">
      <c r="B666" s="1"/>
    </row>
    <row r="667" spans="2:2" x14ac:dyDescent="0.25">
      <c r="B667" s="1"/>
    </row>
    <row r="668" spans="2:2" x14ac:dyDescent="0.25">
      <c r="B668" s="1"/>
    </row>
    <row r="669" spans="2:2" x14ac:dyDescent="0.25">
      <c r="B669" s="1"/>
    </row>
    <row r="670" spans="2:2" x14ac:dyDescent="0.25">
      <c r="B670" s="1"/>
    </row>
    <row r="671" spans="2:2" x14ac:dyDescent="0.25">
      <c r="B671" s="1"/>
    </row>
    <row r="672" spans="2:2" x14ac:dyDescent="0.25">
      <c r="B672" s="1"/>
    </row>
    <row r="673" spans="2:2" x14ac:dyDescent="0.25">
      <c r="B673" s="1"/>
    </row>
    <row r="674" spans="2:2" x14ac:dyDescent="0.25">
      <c r="B674" s="1"/>
    </row>
    <row r="675" spans="2:2" x14ac:dyDescent="0.25">
      <c r="B675" s="1"/>
    </row>
    <row r="676" spans="2:2" x14ac:dyDescent="0.25">
      <c r="B676" s="1"/>
    </row>
    <row r="677" spans="2:2" x14ac:dyDescent="0.25">
      <c r="B677" s="1"/>
    </row>
    <row r="678" spans="2:2" x14ac:dyDescent="0.25">
      <c r="B678" s="1"/>
    </row>
    <row r="679" spans="2:2" x14ac:dyDescent="0.25">
      <c r="B679" s="1"/>
    </row>
    <row r="680" spans="2:2" x14ac:dyDescent="0.25">
      <c r="B680" s="1"/>
    </row>
    <row r="681" spans="2:2" x14ac:dyDescent="0.25">
      <c r="B681" s="1"/>
    </row>
    <row r="682" spans="2:2" x14ac:dyDescent="0.25">
      <c r="B682" s="1"/>
    </row>
    <row r="683" spans="2:2" x14ac:dyDescent="0.25">
      <c r="B683" s="1"/>
    </row>
    <row r="684" spans="2:2" x14ac:dyDescent="0.25">
      <c r="B684" s="1"/>
    </row>
    <row r="685" spans="2:2" x14ac:dyDescent="0.25">
      <c r="B685" s="1"/>
    </row>
    <row r="686" spans="2:2" x14ac:dyDescent="0.25">
      <c r="B686" s="1"/>
    </row>
    <row r="687" spans="2:2" x14ac:dyDescent="0.25">
      <c r="B687" s="1"/>
    </row>
    <row r="688" spans="2:2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</sheetData>
  <pageMargins left="0.75" right="0.75" top="1" bottom="1" header="0.5" footer="0.5"/>
  <pageSetup scale="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WRDS</vt:lpstr>
      <vt:lpstr>WRDS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Bernice Bailey</cp:lastModifiedBy>
  <cp:lastPrinted>2018-09-20T14:58:52Z</cp:lastPrinted>
  <dcterms:created xsi:type="dcterms:W3CDTF">2011-02-11T15:45:55Z</dcterms:created>
  <dcterms:modified xsi:type="dcterms:W3CDTF">2018-10-19T16:36:31Z</dcterms:modified>
</cp:coreProperties>
</file>